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" yWindow="4464" windowWidth="15384" windowHeight="4500" tabRatio="823" activeTab="2"/>
  </bookViews>
  <sheets>
    <sheet name="10.2.1 シェーファー・モデル平衡" sheetId="13" r:id="rId1"/>
    <sheet name="10.2.2 シェーファー・モデル非平衡" sheetId="31" r:id="rId2"/>
    <sheet name="10.2.3 シェーファー・モデル重回帰" sheetId="32" r:id="rId3"/>
  </sheets>
  <definedNames>
    <definedName name="solver_adj" localSheetId="0" hidden="1">'10.2.1 シェーファー・モデル平衡'!#REF!</definedName>
    <definedName name="solver_adj" localSheetId="1" hidden="1">'10.2.2 シェーファー・モデル非平衡'!$L$8:$L$11</definedName>
    <definedName name="solver_adj" localSheetId="2" hidden="1">'10.2.3 シェーファー・モデル重回帰'!$L$8:$L$11</definedName>
    <definedName name="solver_cvg" localSheetId="0" hidden="1">0.0001</definedName>
    <definedName name="solver_cvg" localSheetId="1" hidden="1">0.00000001</definedName>
    <definedName name="solver_cvg" localSheetId="2" hidden="1">0.00000001</definedName>
    <definedName name="solver_drv" localSheetId="0" hidden="1">1</definedName>
    <definedName name="solver_drv" localSheetId="1" hidden="1">2</definedName>
    <definedName name="solver_drv" localSheetId="2" hidden="1">2</definedName>
    <definedName name="solver_eng" localSheetId="0" hidden="1">1</definedName>
    <definedName name="solver_eng" localSheetId="1" hidden="1">1</definedName>
    <definedName name="solver_eng" localSheetId="2" hidden="1">1</definedName>
    <definedName name="solver_est" localSheetId="0" hidden="1">1</definedName>
    <definedName name="solver_est" localSheetId="1" hidden="1">1</definedName>
    <definedName name="solver_est" localSheetId="2" hidden="1">1</definedName>
    <definedName name="solver_itr" localSheetId="0" hidden="1">1000</definedName>
    <definedName name="solver_itr" localSheetId="1" hidden="1">1000</definedName>
    <definedName name="solver_itr" localSheetId="2" hidden="1">1000</definedName>
    <definedName name="solver_lhs1" localSheetId="0" hidden="1">'10.2.1 シェーファー・モデル平衡'!#REF!</definedName>
    <definedName name="solver_lhs1" localSheetId="1" hidden="1">'10.2.2 シェーファー・モデル非平衡'!$L$10</definedName>
    <definedName name="solver_lhs1" localSheetId="2" hidden="1">'10.2.3 シェーファー・モデル重回帰'!$L$10</definedName>
    <definedName name="solver_lhs10" localSheetId="0" hidden="1">'10.2.1 シェーファー・モデル平衡'!#REF!</definedName>
    <definedName name="solver_lhs10" localSheetId="1" hidden="1">'10.2.2 シェーファー・モデル非平衡'!#REF!</definedName>
    <definedName name="solver_lhs10" localSheetId="2" hidden="1">'10.2.3 シェーファー・モデル重回帰'!#REF!</definedName>
    <definedName name="solver_lhs11" localSheetId="0" hidden="1">'10.2.1 シェーファー・モデル平衡'!#REF!</definedName>
    <definedName name="solver_lhs11" localSheetId="1" hidden="1">'10.2.2 シェーファー・モデル非平衡'!#REF!</definedName>
    <definedName name="solver_lhs11" localSheetId="2" hidden="1">'10.2.3 シェーファー・モデル重回帰'!#REF!</definedName>
    <definedName name="solver_lhs12" localSheetId="0" hidden="1">'10.2.1 シェーファー・モデル平衡'!#REF!</definedName>
    <definedName name="solver_lhs12" localSheetId="1" hidden="1">'10.2.2 シェーファー・モデル非平衡'!#REF!</definedName>
    <definedName name="solver_lhs12" localSheetId="2" hidden="1">'10.2.3 シェーファー・モデル重回帰'!#REF!</definedName>
    <definedName name="solver_lhs13" localSheetId="0" hidden="1">'10.2.1 シェーファー・モデル平衡'!#REF!</definedName>
    <definedName name="solver_lhs13" localSheetId="1" hidden="1">'10.2.2 シェーファー・モデル非平衡'!#REF!</definedName>
    <definedName name="solver_lhs13" localSheetId="2" hidden="1">'10.2.3 シェーファー・モデル重回帰'!#REF!</definedName>
    <definedName name="solver_lhs14" localSheetId="0" hidden="1">'10.2.1 シェーファー・モデル平衡'!#REF!</definedName>
    <definedName name="solver_lhs14" localSheetId="1" hidden="1">'10.2.2 シェーファー・モデル非平衡'!#REF!</definedName>
    <definedName name="solver_lhs14" localSheetId="2" hidden="1">'10.2.3 シェーファー・モデル重回帰'!#REF!</definedName>
    <definedName name="solver_lhs15" localSheetId="0" hidden="1">'10.2.1 シェーファー・モデル平衡'!#REF!</definedName>
    <definedName name="solver_lhs15" localSheetId="1" hidden="1">'10.2.2 シェーファー・モデル非平衡'!#REF!</definedName>
    <definedName name="solver_lhs15" localSheetId="2" hidden="1">'10.2.3 シェーファー・モデル重回帰'!#REF!</definedName>
    <definedName name="solver_lhs16" localSheetId="0" hidden="1">'10.2.1 シェーファー・モデル平衡'!#REF!</definedName>
    <definedName name="solver_lhs16" localSheetId="1" hidden="1">'10.2.2 シェーファー・モデル非平衡'!#REF!</definedName>
    <definedName name="solver_lhs16" localSheetId="2" hidden="1">'10.2.3 シェーファー・モデル重回帰'!#REF!</definedName>
    <definedName name="solver_lhs17" localSheetId="0" hidden="1">'10.2.1 シェーファー・モデル平衡'!#REF!</definedName>
    <definedName name="solver_lhs17" localSheetId="1" hidden="1">'10.2.2 シェーファー・モデル非平衡'!#REF!</definedName>
    <definedName name="solver_lhs17" localSheetId="2" hidden="1">'10.2.3 シェーファー・モデル重回帰'!#REF!</definedName>
    <definedName name="solver_lhs18" localSheetId="0" hidden="1">'10.2.1 シェーファー・モデル平衡'!#REF!</definedName>
    <definedName name="solver_lhs18" localSheetId="1" hidden="1">'10.2.2 シェーファー・モデル非平衡'!#REF!</definedName>
    <definedName name="solver_lhs18" localSheetId="2" hidden="1">'10.2.3 シェーファー・モデル重回帰'!#REF!</definedName>
    <definedName name="solver_lhs19" localSheetId="0" hidden="1">'10.2.1 シェーファー・モデル平衡'!#REF!</definedName>
    <definedName name="solver_lhs19" localSheetId="1" hidden="1">'10.2.2 シェーファー・モデル非平衡'!#REF!</definedName>
    <definedName name="solver_lhs19" localSheetId="2" hidden="1">'10.2.3 シェーファー・モデル重回帰'!#REF!</definedName>
    <definedName name="solver_lhs2" localSheetId="0" hidden="1">'10.2.1 シェーファー・モデル平衡'!#REF!</definedName>
    <definedName name="solver_lhs2" localSheetId="1" hidden="1">'10.2.2 シェーファー・モデル非平衡'!$L$8</definedName>
    <definedName name="solver_lhs2" localSheetId="2" hidden="1">'10.2.3 シェーファー・モデル重回帰'!$L$11</definedName>
    <definedName name="solver_lhs20" localSheetId="0" hidden="1">'10.2.1 シェーファー・モデル平衡'!#REF!</definedName>
    <definedName name="solver_lhs20" localSheetId="1" hidden="1">'10.2.2 シェーファー・モデル非平衡'!#REF!</definedName>
    <definedName name="solver_lhs20" localSheetId="2" hidden="1">'10.2.3 シェーファー・モデル重回帰'!#REF!</definedName>
    <definedName name="solver_lhs21" localSheetId="0" hidden="1">'10.2.1 シェーファー・モデル平衡'!#REF!</definedName>
    <definedName name="solver_lhs21" localSheetId="1" hidden="1">'10.2.2 シェーファー・モデル非平衡'!#REF!</definedName>
    <definedName name="solver_lhs21" localSheetId="2" hidden="1">'10.2.3 シェーファー・モデル重回帰'!#REF!</definedName>
    <definedName name="solver_lhs22" localSheetId="0" hidden="1">'10.2.1 シェーファー・モデル平衡'!#REF!</definedName>
    <definedName name="solver_lhs22" localSheetId="1" hidden="1">'10.2.2 シェーファー・モデル非平衡'!#REF!</definedName>
    <definedName name="solver_lhs22" localSheetId="2" hidden="1">'10.2.3 シェーファー・モデル重回帰'!#REF!</definedName>
    <definedName name="solver_lhs23" localSheetId="0" hidden="1">'10.2.1 シェーファー・モデル平衡'!#REF!</definedName>
    <definedName name="solver_lhs23" localSheetId="1" hidden="1">'10.2.2 シェーファー・モデル非平衡'!#REF!</definedName>
    <definedName name="solver_lhs23" localSheetId="2" hidden="1">'10.2.3 シェーファー・モデル重回帰'!#REF!</definedName>
    <definedName name="solver_lhs24" localSheetId="0" hidden="1">'10.2.1 シェーファー・モデル平衡'!#REF!</definedName>
    <definedName name="solver_lhs24" localSheetId="1" hidden="1">'10.2.2 シェーファー・モデル非平衡'!#REF!</definedName>
    <definedName name="solver_lhs24" localSheetId="2" hidden="1">'10.2.3 シェーファー・モデル重回帰'!#REF!</definedName>
    <definedName name="solver_lhs25" localSheetId="0" hidden="1">'10.2.1 シェーファー・モデル平衡'!#REF!</definedName>
    <definedName name="solver_lhs25" localSheetId="1" hidden="1">'10.2.2 シェーファー・モデル非平衡'!#REF!</definedName>
    <definedName name="solver_lhs25" localSheetId="2" hidden="1">'10.2.3 シェーファー・モデル重回帰'!#REF!</definedName>
    <definedName name="solver_lhs26" localSheetId="0" hidden="1">'10.2.1 シェーファー・モデル平衡'!#REF!</definedName>
    <definedName name="solver_lhs26" localSheetId="1" hidden="1">'10.2.2 シェーファー・モデル非平衡'!#REF!</definedName>
    <definedName name="solver_lhs26" localSheetId="2" hidden="1">'10.2.3 シェーファー・モデル重回帰'!#REF!</definedName>
    <definedName name="solver_lhs3" localSheetId="0" hidden="1">'10.2.1 シェーファー・モデル平衡'!#REF!</definedName>
    <definedName name="solver_lhs3" localSheetId="1" hidden="1">'10.2.2 シェーファー・モデル非平衡'!$L$9</definedName>
    <definedName name="solver_lhs3" localSheetId="2" hidden="1">'10.2.3 シェーファー・モデル重回帰'!$L$8</definedName>
    <definedName name="solver_lhs4" localSheetId="0" hidden="1">'10.2.1 シェーファー・モデル平衡'!#REF!</definedName>
    <definedName name="solver_lhs4" localSheetId="1" hidden="1">'10.2.2 シェーファー・モデル非平衡'!$L$9</definedName>
    <definedName name="solver_lhs4" localSheetId="2" hidden="1">'10.2.3 シェーファー・モデル重回帰'!$L$9</definedName>
    <definedName name="solver_lhs5" localSheetId="0" hidden="1">'10.2.1 シェーファー・モデル平衡'!#REF!</definedName>
    <definedName name="solver_lhs5" localSheetId="1" hidden="1">'10.2.2 シェーファー・モデル非平衡'!#REF!</definedName>
    <definedName name="solver_lhs5" localSheetId="2" hidden="1">'10.2.3 シェーファー・モデル重回帰'!#REF!</definedName>
    <definedName name="solver_lhs6" localSheetId="0" hidden="1">'10.2.1 シェーファー・モデル平衡'!#REF!</definedName>
    <definedName name="solver_lhs6" localSheetId="1" hidden="1">'10.2.2 シェーファー・モデル非平衡'!#REF!</definedName>
    <definedName name="solver_lhs6" localSheetId="2" hidden="1">'10.2.3 シェーファー・モデル重回帰'!#REF!</definedName>
    <definedName name="solver_lhs7" localSheetId="0" hidden="1">'10.2.1 シェーファー・モデル平衡'!#REF!</definedName>
    <definedName name="solver_lhs7" localSheetId="1" hidden="1">'10.2.2 シェーファー・モデル非平衡'!#REF!</definedName>
    <definedName name="solver_lhs7" localSheetId="2" hidden="1">'10.2.3 シェーファー・モデル重回帰'!#REF!</definedName>
    <definedName name="solver_lhs8" localSheetId="0" hidden="1">'10.2.1 シェーファー・モデル平衡'!#REF!</definedName>
    <definedName name="solver_lhs8" localSheetId="1" hidden="1">'10.2.2 シェーファー・モデル非平衡'!#REF!</definedName>
    <definedName name="solver_lhs8" localSheetId="2" hidden="1">'10.2.3 シェーファー・モデル重回帰'!#REF!</definedName>
    <definedName name="solver_lhs9" localSheetId="0" hidden="1">'10.2.1 シェーファー・モデル平衡'!#REF!</definedName>
    <definedName name="solver_lhs9" localSheetId="1" hidden="1">'10.2.2 シェーファー・モデル非平衡'!#REF!</definedName>
    <definedName name="solver_lhs9" localSheetId="2" hidden="1">'10.2.3 シェーファー・モデル重回帰'!#REF!</definedName>
    <definedName name="solver_lin" localSheetId="0" hidden="1">2</definedName>
    <definedName name="solver_lin" localSheetId="1" hidden="1">2</definedName>
    <definedName name="solver_lin" localSheetId="2" hidden="1">2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neg" localSheetId="0" hidden="1">2</definedName>
    <definedName name="solver_neg" localSheetId="1" hidden="1">2</definedName>
    <definedName name="solver_neg" localSheetId="2" hidden="1">2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um" localSheetId="0" hidden="1">2</definedName>
    <definedName name="solver_num" localSheetId="1" hidden="1">0</definedName>
    <definedName name="solver_num" localSheetId="2" hidden="1">4</definedName>
    <definedName name="solver_nwt" localSheetId="0" hidden="1">1</definedName>
    <definedName name="solver_nwt" localSheetId="1" hidden="1">1</definedName>
    <definedName name="solver_nwt" localSheetId="2" hidden="1">1</definedName>
    <definedName name="solver_opt" localSheetId="0" hidden="1">'10.2.1 シェーファー・モデル平衡'!#REF!</definedName>
    <definedName name="solver_opt" localSheetId="1" hidden="1">'10.2.2 シェーファー・モデル非平衡'!$I$44</definedName>
    <definedName name="solver_opt" localSheetId="2" hidden="1">'10.2.3 シェーファー・モデル重回帰'!$J$23</definedName>
    <definedName name="solver_pre" localSheetId="0" hidden="1">0.0000001</definedName>
    <definedName name="solver_pre" localSheetId="1" hidden="1">0.0000001</definedName>
    <definedName name="solver_pre" localSheetId="2" hidden="1">0.0000001</definedName>
    <definedName name="solver_rbv" localSheetId="0" hidden="1">1</definedName>
    <definedName name="solver_rbv" localSheetId="1" hidden="1">1</definedName>
    <definedName name="solver_rbv" localSheetId="2" hidden="1">1</definedName>
    <definedName name="solver_rel1" localSheetId="0" hidden="1">3</definedName>
    <definedName name="solver_rel1" localSheetId="1" hidden="1">3</definedName>
    <definedName name="solver_rel1" localSheetId="2" hidden="1">3</definedName>
    <definedName name="solver_rel10" localSheetId="0" hidden="1">3</definedName>
    <definedName name="solver_rel10" localSheetId="1" hidden="1">3</definedName>
    <definedName name="solver_rel10" localSheetId="2" hidden="1">3</definedName>
    <definedName name="solver_rel11" localSheetId="0" hidden="1">3</definedName>
    <definedName name="solver_rel11" localSheetId="1" hidden="1">3</definedName>
    <definedName name="solver_rel11" localSheetId="2" hidden="1">3</definedName>
    <definedName name="solver_rel12" localSheetId="0" hidden="1">3</definedName>
    <definedName name="solver_rel12" localSheetId="1" hidden="1">3</definedName>
    <definedName name="solver_rel12" localSheetId="2" hidden="1">3</definedName>
    <definedName name="solver_rel13" localSheetId="0" hidden="1">3</definedName>
    <definedName name="solver_rel13" localSheetId="1" hidden="1">3</definedName>
    <definedName name="solver_rel13" localSheetId="2" hidden="1">3</definedName>
    <definedName name="solver_rel14" localSheetId="0" hidden="1">3</definedName>
    <definedName name="solver_rel14" localSheetId="1" hidden="1">3</definedName>
    <definedName name="solver_rel14" localSheetId="2" hidden="1">3</definedName>
    <definedName name="solver_rel15" localSheetId="0" hidden="1">3</definedName>
    <definedName name="solver_rel15" localSheetId="1" hidden="1">3</definedName>
    <definedName name="solver_rel15" localSheetId="2" hidden="1">3</definedName>
    <definedName name="solver_rel16" localSheetId="0" hidden="1">3</definedName>
    <definedName name="solver_rel16" localSheetId="1" hidden="1">3</definedName>
    <definedName name="solver_rel16" localSheetId="2" hidden="1">3</definedName>
    <definedName name="solver_rel17" localSheetId="0" hidden="1">3</definedName>
    <definedName name="solver_rel17" localSheetId="1" hidden="1">3</definedName>
    <definedName name="solver_rel17" localSheetId="2" hidden="1">3</definedName>
    <definedName name="solver_rel18" localSheetId="0" hidden="1">3</definedName>
    <definedName name="solver_rel18" localSheetId="1" hidden="1">3</definedName>
    <definedName name="solver_rel18" localSheetId="2" hidden="1">3</definedName>
    <definedName name="solver_rel19" localSheetId="0" hidden="1">3</definedName>
    <definedName name="solver_rel19" localSheetId="1" hidden="1">3</definedName>
    <definedName name="solver_rel19" localSheetId="2" hidden="1">3</definedName>
    <definedName name="solver_rel2" localSheetId="0" hidden="1">3</definedName>
    <definedName name="solver_rel2" localSheetId="1" hidden="1">3</definedName>
    <definedName name="solver_rel2" localSheetId="2" hidden="1">3</definedName>
    <definedName name="solver_rel20" localSheetId="0" hidden="1">3</definedName>
    <definedName name="solver_rel20" localSheetId="1" hidden="1">3</definedName>
    <definedName name="solver_rel20" localSheetId="2" hidden="1">3</definedName>
    <definedName name="solver_rel21" localSheetId="0" hidden="1">3</definedName>
    <definedName name="solver_rel21" localSheetId="1" hidden="1">3</definedName>
    <definedName name="solver_rel21" localSheetId="2" hidden="1">3</definedName>
    <definedName name="solver_rel22" localSheetId="0" hidden="1">3</definedName>
    <definedName name="solver_rel22" localSheetId="1" hidden="1">3</definedName>
    <definedName name="solver_rel22" localSheetId="2" hidden="1">3</definedName>
    <definedName name="solver_rel23" localSheetId="0" hidden="1">3</definedName>
    <definedName name="solver_rel23" localSheetId="1" hidden="1">3</definedName>
    <definedName name="solver_rel23" localSheetId="2" hidden="1">3</definedName>
    <definedName name="solver_rel24" localSheetId="0" hidden="1">3</definedName>
    <definedName name="solver_rel24" localSheetId="1" hidden="1">3</definedName>
    <definedName name="solver_rel24" localSheetId="2" hidden="1">3</definedName>
    <definedName name="solver_rel25" localSheetId="0" hidden="1">3</definedName>
    <definedName name="solver_rel25" localSheetId="1" hidden="1">3</definedName>
    <definedName name="solver_rel25" localSheetId="2" hidden="1">3</definedName>
    <definedName name="solver_rel26" localSheetId="0" hidden="1">2</definedName>
    <definedName name="solver_rel26" localSheetId="1" hidden="1">2</definedName>
    <definedName name="solver_rel26" localSheetId="2" hidden="1">2</definedName>
    <definedName name="solver_rel3" localSheetId="0" hidden="1">3</definedName>
    <definedName name="solver_rel3" localSheetId="1" hidden="1">3</definedName>
    <definedName name="solver_rel3" localSheetId="2" hidden="1">3</definedName>
    <definedName name="solver_rel4" localSheetId="0" hidden="1">3</definedName>
    <definedName name="solver_rel4" localSheetId="1" hidden="1">3</definedName>
    <definedName name="solver_rel4" localSheetId="2" hidden="1">3</definedName>
    <definedName name="solver_rel5" localSheetId="0" hidden="1">3</definedName>
    <definedName name="solver_rel5" localSheetId="1" hidden="1">3</definedName>
    <definedName name="solver_rel5" localSheetId="2" hidden="1">3</definedName>
    <definedName name="solver_rel6" localSheetId="0" hidden="1">3</definedName>
    <definedName name="solver_rel6" localSheetId="1" hidden="1">3</definedName>
    <definedName name="solver_rel6" localSheetId="2" hidden="1">3</definedName>
    <definedName name="solver_rel7" localSheetId="0" hidden="1">3</definedName>
    <definedName name="solver_rel7" localSheetId="1" hidden="1">3</definedName>
    <definedName name="solver_rel7" localSheetId="2" hidden="1">3</definedName>
    <definedName name="solver_rel8" localSheetId="0" hidden="1">3</definedName>
    <definedName name="solver_rel8" localSheetId="1" hidden="1">3</definedName>
    <definedName name="solver_rel8" localSheetId="2" hidden="1">3</definedName>
    <definedName name="solver_rel9" localSheetId="0" hidden="1">3</definedName>
    <definedName name="solver_rel9" localSheetId="1" hidden="1">3</definedName>
    <definedName name="solver_rel9" localSheetId="2" hidden="1">3</definedName>
    <definedName name="solver_rhs1" localSheetId="0" hidden="1">0</definedName>
    <definedName name="solver_rhs1" localSheetId="1" hidden="1">0.0001</definedName>
    <definedName name="solver_rhs1" localSheetId="2" hidden="1">0.0001</definedName>
    <definedName name="solver_rhs10" localSheetId="0" hidden="1">0</definedName>
    <definedName name="solver_rhs10" localSheetId="1" hidden="1">0</definedName>
    <definedName name="solver_rhs10" localSheetId="2" hidden="1">0</definedName>
    <definedName name="solver_rhs11" localSheetId="0" hidden="1">0</definedName>
    <definedName name="solver_rhs11" localSheetId="1" hidden="1">0</definedName>
    <definedName name="solver_rhs11" localSheetId="2" hidden="1">0</definedName>
    <definedName name="solver_rhs12" localSheetId="0" hidden="1">0</definedName>
    <definedName name="solver_rhs12" localSheetId="1" hidden="1">0</definedName>
    <definedName name="solver_rhs12" localSheetId="2" hidden="1">0</definedName>
    <definedName name="solver_rhs13" localSheetId="0" hidden="1">0</definedName>
    <definedName name="solver_rhs13" localSheetId="1" hidden="1">0</definedName>
    <definedName name="solver_rhs13" localSheetId="2" hidden="1">0</definedName>
    <definedName name="solver_rhs14" localSheetId="0" hidden="1">0</definedName>
    <definedName name="solver_rhs14" localSheetId="1" hidden="1">0</definedName>
    <definedName name="solver_rhs14" localSheetId="2" hidden="1">0</definedName>
    <definedName name="solver_rhs15" localSheetId="0" hidden="1">0</definedName>
    <definedName name="solver_rhs15" localSheetId="1" hidden="1">0</definedName>
    <definedName name="solver_rhs15" localSheetId="2" hidden="1">0</definedName>
    <definedName name="solver_rhs16" localSheetId="0" hidden="1">0</definedName>
    <definedName name="solver_rhs16" localSheetId="1" hidden="1">0</definedName>
    <definedName name="solver_rhs16" localSheetId="2" hidden="1">0</definedName>
    <definedName name="solver_rhs17" localSheetId="0" hidden="1">0</definedName>
    <definedName name="solver_rhs17" localSheetId="1" hidden="1">0</definedName>
    <definedName name="solver_rhs17" localSheetId="2" hidden="1">0</definedName>
    <definedName name="solver_rhs18" localSheetId="0" hidden="1">0</definedName>
    <definedName name="solver_rhs18" localSheetId="1" hidden="1">0</definedName>
    <definedName name="solver_rhs18" localSheetId="2" hidden="1">0</definedName>
    <definedName name="solver_rhs19" localSheetId="0" hidden="1">0</definedName>
    <definedName name="solver_rhs19" localSheetId="1" hidden="1">0</definedName>
    <definedName name="solver_rhs19" localSheetId="2" hidden="1">0</definedName>
    <definedName name="solver_rhs2" localSheetId="0" hidden="1">0</definedName>
    <definedName name="solver_rhs2" localSheetId="1" hidden="1">0</definedName>
    <definedName name="solver_rhs2" localSheetId="2" hidden="1">0</definedName>
    <definedName name="solver_rhs20" localSheetId="0" hidden="1">0</definedName>
    <definedName name="solver_rhs20" localSheetId="1" hidden="1">0</definedName>
    <definedName name="solver_rhs20" localSheetId="2" hidden="1">0</definedName>
    <definedName name="solver_rhs21" localSheetId="0" hidden="1">0</definedName>
    <definedName name="solver_rhs21" localSheetId="1" hidden="1">0</definedName>
    <definedName name="solver_rhs21" localSheetId="2" hidden="1">0</definedName>
    <definedName name="solver_rhs22" localSheetId="0" hidden="1">0</definedName>
    <definedName name="solver_rhs22" localSheetId="1" hidden="1">0</definedName>
    <definedName name="solver_rhs22" localSheetId="2" hidden="1">0</definedName>
    <definedName name="solver_rhs23" localSheetId="0" hidden="1">0</definedName>
    <definedName name="solver_rhs23" localSheetId="1" hidden="1">0</definedName>
    <definedName name="solver_rhs23" localSheetId="2" hidden="1">0</definedName>
    <definedName name="solver_rhs24" localSheetId="0" hidden="1">0</definedName>
    <definedName name="solver_rhs24" localSheetId="1" hidden="1">0</definedName>
    <definedName name="solver_rhs24" localSheetId="2" hidden="1">0</definedName>
    <definedName name="solver_rhs25" localSheetId="0" hidden="1">0</definedName>
    <definedName name="solver_rhs25" localSheetId="1" hidden="1">0</definedName>
    <definedName name="solver_rhs25" localSheetId="2" hidden="1">0</definedName>
    <definedName name="solver_rhs26" localSheetId="0" hidden="1">'10.2.1 シェーファー・モデル平衡'!#REF!</definedName>
    <definedName name="solver_rhs26" localSheetId="1" hidden="1">'10.2.2 シェーファー・モデル非平衡'!#REF!</definedName>
    <definedName name="solver_rhs26" localSheetId="2" hidden="1">'10.2.3 シェーファー・モデル重回帰'!#REF!</definedName>
    <definedName name="solver_rhs3" localSheetId="0" hidden="1">0</definedName>
    <definedName name="solver_rhs3" localSheetId="1" hidden="1">0.001</definedName>
    <definedName name="solver_rhs3" localSheetId="2" hidden="1">0</definedName>
    <definedName name="solver_rhs4" localSheetId="0" hidden="1">0</definedName>
    <definedName name="solver_rhs4" localSheetId="1" hidden="1">0.001</definedName>
    <definedName name="solver_rhs4" localSheetId="2" hidden="1">0.001</definedName>
    <definedName name="solver_rhs5" localSheetId="0" hidden="1">0</definedName>
    <definedName name="solver_rhs5" localSheetId="1" hidden="1">0</definedName>
    <definedName name="solver_rhs5" localSheetId="2" hidden="1">0</definedName>
    <definedName name="solver_rhs6" localSheetId="0" hidden="1">0</definedName>
    <definedName name="solver_rhs6" localSheetId="1" hidden="1">0</definedName>
    <definedName name="solver_rhs6" localSheetId="2" hidden="1">0</definedName>
    <definedName name="solver_rhs7" localSheetId="0" hidden="1">0</definedName>
    <definedName name="solver_rhs7" localSheetId="1" hidden="1">0</definedName>
    <definedName name="solver_rhs7" localSheetId="2" hidden="1">0</definedName>
    <definedName name="solver_rhs8" localSheetId="0" hidden="1">0</definedName>
    <definedName name="solver_rhs8" localSheetId="1" hidden="1">0</definedName>
    <definedName name="solver_rhs8" localSheetId="2" hidden="1">0</definedName>
    <definedName name="solver_rhs9" localSheetId="0" hidden="1">0</definedName>
    <definedName name="solver_rhs9" localSheetId="1" hidden="1">0</definedName>
    <definedName name="solver_rhs9" localSheetId="2" hidden="1">0</definedName>
    <definedName name="solver_rlx" localSheetId="0" hidden="1">1</definedName>
    <definedName name="solver_rlx" localSheetId="1" hidden="1">2</definedName>
    <definedName name="solver_rlx" localSheetId="2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scl" localSheetId="0" hidden="1">2</definedName>
    <definedName name="solver_scl" localSheetId="1" hidden="1">2</definedName>
    <definedName name="solver_scl" localSheetId="2" hidden="1">2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tim" localSheetId="0" hidden="1">1000</definedName>
    <definedName name="solver_tim" localSheetId="1" hidden="1">1000</definedName>
    <definedName name="solver_tim" localSheetId="2" hidden="1">1000</definedName>
    <definedName name="solver_tol" localSheetId="0" hidden="1">0.05</definedName>
    <definedName name="solver_tol" localSheetId="1" hidden="1">0.05</definedName>
    <definedName name="solver_tol" localSheetId="2" hidden="1">0.05</definedName>
    <definedName name="solver_typ" localSheetId="0" hidden="1">2</definedName>
    <definedName name="solver_typ" localSheetId="1" hidden="1">2</definedName>
    <definedName name="solver_typ" localSheetId="2" hidden="1">2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er" localSheetId="0" hidden="1">3</definedName>
    <definedName name="solver_ver" localSheetId="1" hidden="1">3</definedName>
    <definedName name="solver_ver" localSheetId="2" hidden="1">3</definedName>
  </definedNames>
  <calcPr calcId="145621" concurrentCalc="0"/>
</workbook>
</file>

<file path=xl/calcChain.xml><?xml version="1.0" encoding="utf-8"?>
<calcChain xmlns="http://schemas.openxmlformats.org/spreadsheetml/2006/main">
  <c r="H41" i="32" l="1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H41" i="31"/>
  <c r="G80" i="31"/>
  <c r="H40" i="31"/>
  <c r="G79" i="31"/>
  <c r="H39" i="31"/>
  <c r="G78" i="31"/>
  <c r="H38" i="31"/>
  <c r="G77" i="31"/>
  <c r="H37" i="31"/>
  <c r="G76" i="31"/>
  <c r="H36" i="31"/>
  <c r="G75" i="31"/>
  <c r="H35" i="31"/>
  <c r="G74" i="31"/>
  <c r="H34" i="31"/>
  <c r="G73" i="31"/>
  <c r="H33" i="31"/>
  <c r="G72" i="31"/>
  <c r="H32" i="31"/>
  <c r="G71" i="31"/>
  <c r="H31" i="31"/>
  <c r="G70" i="31"/>
  <c r="H30" i="31"/>
  <c r="G69" i="31"/>
  <c r="H29" i="31"/>
  <c r="G68" i="31"/>
  <c r="H28" i="31"/>
  <c r="G67" i="31"/>
  <c r="H27" i="31"/>
  <c r="G66" i="31"/>
  <c r="H26" i="31"/>
  <c r="G65" i="31"/>
  <c r="H25" i="31"/>
  <c r="G64" i="31"/>
  <c r="H24" i="31"/>
  <c r="G63" i="31"/>
  <c r="H23" i="31"/>
  <c r="G62" i="31"/>
  <c r="H22" i="31"/>
  <c r="G61" i="31"/>
  <c r="H21" i="31"/>
  <c r="G60" i="31"/>
  <c r="H20" i="31"/>
  <c r="G59" i="31"/>
  <c r="H19" i="31"/>
  <c r="G58" i="31"/>
  <c r="H18" i="31"/>
  <c r="G57" i="31"/>
  <c r="H17" i="31"/>
  <c r="G56" i="31"/>
  <c r="H16" i="31"/>
  <c r="G55" i="31"/>
  <c r="H15" i="31"/>
  <c r="G54" i="31"/>
  <c r="H14" i="31"/>
  <c r="G53" i="31"/>
  <c r="H13" i="31"/>
  <c r="G52" i="31"/>
  <c r="H12" i="31"/>
  <c r="G51" i="31"/>
  <c r="H11" i="31"/>
  <c r="G50" i="31"/>
  <c r="H10" i="31"/>
  <c r="G49" i="31"/>
  <c r="H9" i="31"/>
  <c r="G48" i="31"/>
  <c r="H8" i="31"/>
  <c r="G47" i="31"/>
  <c r="F80" i="31"/>
  <c r="F79" i="31"/>
  <c r="F78" i="31"/>
  <c r="F77" i="31"/>
  <c r="F76" i="31"/>
  <c r="F75" i="31"/>
  <c r="F74" i="31"/>
  <c r="F73" i="31"/>
  <c r="F72" i="31"/>
  <c r="F71" i="3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N20" i="32"/>
  <c r="L16" i="31"/>
  <c r="L17" i="31"/>
  <c r="N19" i="32"/>
  <c r="N18" i="32"/>
  <c r="I36" i="13"/>
  <c r="I33" i="13"/>
  <c r="L15" i="31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D41" i="32"/>
  <c r="G41" i="32"/>
  <c r="D40" i="32"/>
  <c r="F40" i="32"/>
  <c r="D39" i="32"/>
  <c r="G39" i="32"/>
  <c r="D38" i="32"/>
  <c r="G38" i="32"/>
  <c r="D37" i="32"/>
  <c r="G37" i="32"/>
  <c r="D36" i="32"/>
  <c r="F36" i="32"/>
  <c r="G35" i="32"/>
  <c r="F35" i="32"/>
  <c r="D35" i="32"/>
  <c r="D34" i="32"/>
  <c r="G34" i="32"/>
  <c r="D33" i="32"/>
  <c r="G33" i="32"/>
  <c r="D32" i="32"/>
  <c r="F32" i="32"/>
  <c r="D31" i="32"/>
  <c r="G31" i="32"/>
  <c r="D30" i="32"/>
  <c r="G30" i="32"/>
  <c r="D29" i="32"/>
  <c r="G29" i="32"/>
  <c r="D28" i="32"/>
  <c r="F28" i="32"/>
  <c r="D27" i="32"/>
  <c r="G27" i="32"/>
  <c r="D26" i="32"/>
  <c r="G26" i="32"/>
  <c r="D25" i="32"/>
  <c r="G25" i="32"/>
  <c r="D24" i="32"/>
  <c r="F24" i="32"/>
  <c r="D23" i="32"/>
  <c r="G23" i="32"/>
  <c r="D22" i="32"/>
  <c r="G22" i="32"/>
  <c r="D21" i="32"/>
  <c r="G21" i="32"/>
  <c r="D20" i="32"/>
  <c r="F20" i="32"/>
  <c r="D19" i="32"/>
  <c r="G19" i="32"/>
  <c r="D18" i="32"/>
  <c r="G18" i="32"/>
  <c r="D17" i="32"/>
  <c r="G17" i="32"/>
  <c r="D16" i="32"/>
  <c r="F16" i="32"/>
  <c r="N15" i="32"/>
  <c r="D15" i="32"/>
  <c r="F15" i="32"/>
  <c r="G14" i="32"/>
  <c r="F14" i="32"/>
  <c r="D14" i="32"/>
  <c r="D13" i="32"/>
  <c r="G13" i="32"/>
  <c r="D12" i="32"/>
  <c r="F12" i="32"/>
  <c r="N11" i="32"/>
  <c r="D11" i="32"/>
  <c r="G11" i="32"/>
  <c r="D10" i="32"/>
  <c r="G10" i="32"/>
  <c r="D9" i="32"/>
  <c r="F9" i="32"/>
  <c r="G8" i="32"/>
  <c r="D8" i="32"/>
  <c r="F8" i="32"/>
  <c r="N13" i="32"/>
  <c r="F23" i="32"/>
  <c r="F26" i="32"/>
  <c r="G32" i="32"/>
  <c r="G16" i="32"/>
  <c r="F19" i="32"/>
  <c r="F22" i="32"/>
  <c r="F27" i="32"/>
  <c r="G9" i="32"/>
  <c r="G15" i="32"/>
  <c r="G36" i="32"/>
  <c r="F39" i="32"/>
  <c r="F13" i="32"/>
  <c r="G20" i="32"/>
  <c r="G24" i="32"/>
  <c r="G28" i="32"/>
  <c r="F31" i="32"/>
  <c r="G40" i="32"/>
  <c r="F18" i="32"/>
  <c r="F30" i="32"/>
  <c r="F34" i="32"/>
  <c r="F38" i="32"/>
  <c r="F11" i="32"/>
  <c r="G12" i="32"/>
  <c r="F17" i="32"/>
  <c r="F21" i="32"/>
  <c r="F25" i="32"/>
  <c r="F29" i="32"/>
  <c r="F33" i="32"/>
  <c r="F37" i="32"/>
  <c r="F41" i="32"/>
  <c r="F10" i="32"/>
  <c r="E41" i="31"/>
  <c r="D41" i="31"/>
  <c r="F41" i="31"/>
  <c r="E40" i="31"/>
  <c r="D40" i="31"/>
  <c r="F40" i="31"/>
  <c r="E39" i="31"/>
  <c r="F39" i="31"/>
  <c r="D39" i="31"/>
  <c r="E38" i="31"/>
  <c r="D38" i="31"/>
  <c r="F38" i="31"/>
  <c r="E37" i="31"/>
  <c r="F37" i="31"/>
  <c r="D37" i="31"/>
  <c r="E36" i="31"/>
  <c r="D36" i="31"/>
  <c r="F36" i="31"/>
  <c r="E35" i="31"/>
  <c r="F35" i="31"/>
  <c r="D35" i="31"/>
  <c r="E34" i="31"/>
  <c r="D34" i="31"/>
  <c r="F34" i="31"/>
  <c r="E33" i="31"/>
  <c r="F33" i="31"/>
  <c r="D33" i="31"/>
  <c r="E32" i="31"/>
  <c r="D32" i="31"/>
  <c r="F32" i="31"/>
  <c r="E31" i="31"/>
  <c r="F31" i="31"/>
  <c r="D31" i="31"/>
  <c r="E30" i="31"/>
  <c r="D30" i="31"/>
  <c r="F30" i="31"/>
  <c r="E29" i="31"/>
  <c r="D29" i="31"/>
  <c r="F29" i="31"/>
  <c r="E28" i="31"/>
  <c r="D28" i="31"/>
  <c r="F28" i="31"/>
  <c r="E27" i="31"/>
  <c r="F27" i="31"/>
  <c r="D27" i="31"/>
  <c r="E26" i="31"/>
  <c r="D26" i="31"/>
  <c r="F26" i="31"/>
  <c r="E25" i="31"/>
  <c r="F25" i="31"/>
  <c r="D25" i="31"/>
  <c r="E24" i="31"/>
  <c r="D24" i="31"/>
  <c r="F24" i="31"/>
  <c r="E23" i="31"/>
  <c r="D23" i="31"/>
  <c r="F23" i="31"/>
  <c r="E22" i="31"/>
  <c r="D22" i="31"/>
  <c r="F22" i="31"/>
  <c r="E21" i="31"/>
  <c r="D21" i="31"/>
  <c r="F21" i="31"/>
  <c r="F20" i="31"/>
  <c r="E20" i="31"/>
  <c r="D20" i="31"/>
  <c r="E19" i="31"/>
  <c r="D19" i="31"/>
  <c r="F19" i="31"/>
  <c r="F18" i="31"/>
  <c r="E18" i="31"/>
  <c r="D18" i="31"/>
  <c r="E17" i="31"/>
  <c r="D17" i="31"/>
  <c r="F17" i="31"/>
  <c r="F16" i="31"/>
  <c r="E16" i="31"/>
  <c r="D16" i="31"/>
  <c r="E15" i="31"/>
  <c r="D15" i="31"/>
  <c r="F15" i="31"/>
  <c r="F14" i="31"/>
  <c r="E14" i="31"/>
  <c r="D14" i="31"/>
  <c r="E13" i="31"/>
  <c r="D13" i="31"/>
  <c r="F13" i="31"/>
  <c r="F12" i="31"/>
  <c r="E12" i="31"/>
  <c r="D12" i="31"/>
  <c r="E11" i="31"/>
  <c r="D11" i="31"/>
  <c r="F11" i="31"/>
  <c r="F10" i="31"/>
  <c r="E10" i="31"/>
  <c r="D10" i="31"/>
  <c r="E9" i="31"/>
  <c r="D9" i="31"/>
  <c r="F9" i="31"/>
  <c r="F8" i="31"/>
  <c r="E8" i="31"/>
  <c r="D8" i="31"/>
  <c r="I9" i="31"/>
  <c r="I8" i="31"/>
  <c r="I10" i="31"/>
  <c r="D8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7" i="13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4" i="31"/>
</calcChain>
</file>

<file path=xl/comments1.xml><?xml version="1.0" encoding="utf-8"?>
<comments xmlns="http://schemas.openxmlformats.org/spreadsheetml/2006/main">
  <authors>
    <author>作成者</author>
  </authors>
  <commentList>
    <comment ref="G9" authorId="0">
      <text>
        <r>
          <rPr>
            <sz val="9"/>
            <color indexed="81"/>
            <rFont val="ＭＳ Ｐゴシック"/>
            <family val="3"/>
            <charset val="128"/>
          </rPr>
          <t>B</t>
        </r>
        <r>
          <rPr>
            <vertAlign val="subscript"/>
            <sz val="9"/>
            <color indexed="81"/>
            <rFont val="ＭＳ Ｐゴシック"/>
            <family val="3"/>
            <charset val="128"/>
          </rPr>
          <t>t+1</t>
        </r>
        <r>
          <rPr>
            <sz val="9"/>
            <color indexed="81"/>
            <rFont val="ＭＳ Ｐゴシック"/>
            <family val="3"/>
            <charset val="128"/>
          </rPr>
          <t>=B</t>
        </r>
        <r>
          <rPr>
            <vertAlign val="subscript"/>
            <sz val="9"/>
            <color indexed="81"/>
            <rFont val="ＭＳ Ｐゴシック"/>
            <family val="3"/>
            <charset val="128"/>
          </rPr>
          <t>t</t>
        </r>
        <r>
          <rPr>
            <sz val="9"/>
            <color indexed="81"/>
            <rFont val="ＭＳ Ｐゴシック"/>
            <family val="3"/>
            <charset val="128"/>
          </rPr>
          <t xml:space="preserve">  + rB</t>
        </r>
        <r>
          <rPr>
            <vertAlign val="subscript"/>
            <sz val="9"/>
            <color indexed="81"/>
            <rFont val="ＭＳ Ｐゴシック"/>
            <family val="3"/>
            <charset val="128"/>
          </rPr>
          <t>t</t>
        </r>
        <r>
          <rPr>
            <sz val="9"/>
            <color indexed="81"/>
            <rFont val="ＭＳ Ｐゴシック"/>
            <family val="3"/>
            <charset val="128"/>
          </rPr>
          <t xml:space="preserve"> (1 - B</t>
        </r>
        <r>
          <rPr>
            <vertAlign val="subscript"/>
            <sz val="9"/>
            <color indexed="81"/>
            <rFont val="ＭＳ Ｐゴシック"/>
            <family val="3"/>
            <charset val="128"/>
          </rPr>
          <t>t</t>
        </r>
        <r>
          <rPr>
            <sz val="9"/>
            <color indexed="81"/>
            <rFont val="ＭＳ Ｐゴシック"/>
            <family val="3"/>
            <charset val="128"/>
          </rPr>
          <t>/K) - qX</t>
        </r>
        <r>
          <rPr>
            <vertAlign val="subscript"/>
            <sz val="9"/>
            <color indexed="81"/>
            <rFont val="ＭＳ Ｐゴシック"/>
            <family val="3"/>
            <charset val="128"/>
          </rPr>
          <t>t</t>
        </r>
        <r>
          <rPr>
            <sz val="9"/>
            <color indexed="81"/>
            <rFont val="ＭＳ Ｐゴシック"/>
            <family val="3"/>
            <charset val="128"/>
          </rPr>
          <t>B</t>
        </r>
        <r>
          <rPr>
            <vertAlign val="subscript"/>
            <sz val="9"/>
            <color indexed="81"/>
            <rFont val="ＭＳ Ｐゴシック"/>
            <family val="3"/>
            <charset val="128"/>
          </rPr>
          <t>t</t>
        </r>
      </text>
    </comment>
  </commentList>
</comments>
</file>

<file path=xl/sharedStrings.xml><?xml version="1.0" encoding="utf-8"?>
<sst xmlns="http://schemas.openxmlformats.org/spreadsheetml/2006/main" count="104" uniqueCount="76">
  <si>
    <t>Year</t>
    <phoneticPr fontId="1"/>
  </si>
  <si>
    <t>能勢ほか</t>
    <rPh sb="0" eb="2">
      <t>ノセ</t>
    </rPh>
    <phoneticPr fontId="1"/>
  </si>
  <si>
    <t>p.80</t>
    <phoneticPr fontId="1"/>
  </si>
  <si>
    <t>漁獲量</t>
    <rPh sb="0" eb="3">
      <t>ギョカクリョウ</t>
    </rPh>
    <phoneticPr fontId="1"/>
  </si>
  <si>
    <t>努力量</t>
    <rPh sb="0" eb="2">
      <t>ドリョク</t>
    </rPh>
    <rPh sb="2" eb="3">
      <t>リョウ</t>
    </rPh>
    <phoneticPr fontId="1"/>
  </si>
  <si>
    <t>Xt</t>
    <phoneticPr fontId="1"/>
  </si>
  <si>
    <t>Yt</t>
    <phoneticPr fontId="1"/>
  </si>
  <si>
    <t>Table 3.3　東太平洋キハダの漁獲量、努力量、努力あたり漁獲量(Pella and Tomlinson, 1969)</t>
    <rPh sb="10" eb="11">
      <t>ヒガシ</t>
    </rPh>
    <rPh sb="11" eb="14">
      <t>タイヘイヨウ</t>
    </rPh>
    <rPh sb="18" eb="20">
      <t>ギョカク</t>
    </rPh>
    <rPh sb="20" eb="21">
      <t>リョウ</t>
    </rPh>
    <rPh sb="22" eb="24">
      <t>ドリョク</t>
    </rPh>
    <rPh sb="24" eb="25">
      <t>リョウ</t>
    </rPh>
    <rPh sb="26" eb="28">
      <t>ドリョク</t>
    </rPh>
    <rPh sb="31" eb="33">
      <t>ギョカク</t>
    </rPh>
    <rPh sb="33" eb="34">
      <t>リョウ</t>
    </rPh>
    <phoneticPr fontId="1"/>
  </si>
  <si>
    <t>(1000ポンド)</t>
    <phoneticPr fontId="1"/>
  </si>
  <si>
    <t>(延操業日数)</t>
    <rPh sb="1" eb="2">
      <t>ノ</t>
    </rPh>
    <rPh sb="2" eb="4">
      <t>ソウギョウ</t>
    </rPh>
    <rPh sb="4" eb="6">
      <t>ニッスウ</t>
    </rPh>
    <phoneticPr fontId="1"/>
  </si>
  <si>
    <t>努力あたり漁獲量</t>
    <rPh sb="0" eb="2">
      <t>ドリョク</t>
    </rPh>
    <rPh sb="5" eb="7">
      <t>ギョカク</t>
    </rPh>
    <rPh sb="7" eb="8">
      <t>リョウ</t>
    </rPh>
    <phoneticPr fontId="1"/>
  </si>
  <si>
    <t>(ボンド/延操業日数)</t>
    <rPh sb="5" eb="6">
      <t>ノ</t>
    </rPh>
    <rPh sb="6" eb="8">
      <t>ソウギョウ</t>
    </rPh>
    <rPh sb="8" eb="10">
      <t>ニッスウ</t>
    </rPh>
    <phoneticPr fontId="1"/>
  </si>
  <si>
    <t>r =</t>
    <phoneticPr fontId="1"/>
  </si>
  <si>
    <t>K =</t>
    <phoneticPr fontId="1"/>
  </si>
  <si>
    <t>q =</t>
    <phoneticPr fontId="1"/>
  </si>
  <si>
    <t>Bt</t>
    <phoneticPr fontId="1"/>
  </si>
  <si>
    <t>qBt</t>
    <phoneticPr fontId="1"/>
  </si>
  <si>
    <t>SSQ =</t>
    <phoneticPr fontId="1"/>
  </si>
  <si>
    <t>目的関数を最小にする。</t>
    <rPh sb="0" eb="2">
      <t>モクテキ</t>
    </rPh>
    <rPh sb="2" eb="4">
      <t>カンスウ</t>
    </rPh>
    <rPh sb="5" eb="7">
      <t>サイショウ</t>
    </rPh>
    <phoneticPr fontId="1"/>
  </si>
  <si>
    <t>変化させるセル</t>
    <rPh sb="0" eb="2">
      <t>ヘンカ</t>
    </rPh>
    <phoneticPr fontId="1"/>
  </si>
  <si>
    <t>Yt/10000</t>
    <phoneticPr fontId="1"/>
  </si>
  <si>
    <t>Xt/10000</t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</si>
  <si>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</si>
  <si>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</si>
  <si>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</si>
  <si>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</si>
  <si>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</si>
  <si>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</si>
  <si>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</si>
  <si>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</si>
  <si>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</si>
  <si>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</si>
  <si>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</si>
  <si>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</si>
  <si>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</si>
  <si>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</si>
  <si>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</si>
  <si>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</si>
  <si>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</si>
  <si>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</si>
  <si>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</si>
  <si>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</si>
  <si>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</si>
  <si>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</si>
  <si>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</si>
  <si>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</si>
  <si>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</si>
  <si>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X 値 2</t>
  </si>
  <si>
    <t>X 値 3</t>
  </si>
  <si>
    <t>1 + r =</t>
    <phoneticPr fontId="1"/>
  </si>
  <si>
    <t>r/qK =</t>
    <phoneticPr fontId="1"/>
  </si>
  <si>
    <t>q=</t>
    <phoneticPr fontId="1"/>
  </si>
  <si>
    <t>r=</t>
    <phoneticPr fontId="1"/>
  </si>
  <si>
    <t>K</t>
    <phoneticPr fontId="1"/>
  </si>
  <si>
    <t>重回帰</t>
    <rPh sb="0" eb="3">
      <t>ジュウカイキ</t>
    </rPh>
    <phoneticPr fontId="1"/>
  </si>
  <si>
    <t xml:space="preserve">このエクセル・シートを利用するには、分析ツールを有効にする必要があります。「エクセル　重回帰分析」で検索してみてください。
</t>
    <rPh sb="11" eb="13">
      <t>リヨウ</t>
    </rPh>
    <rPh sb="29" eb="31">
      <t>ヒツヨウ</t>
    </rPh>
    <rPh sb="43" eb="46">
      <t>ジュウカイキ</t>
    </rPh>
    <rPh sb="46" eb="48">
      <t>ブンセキ</t>
    </rPh>
    <rPh sb="50" eb="52">
      <t>ケンサク</t>
    </rPh>
    <phoneticPr fontId="1"/>
  </si>
  <si>
    <t>qK=</t>
    <phoneticPr fontId="1"/>
  </si>
  <si>
    <r>
      <t>q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K/r = </t>
    </r>
    <phoneticPr fontId="1"/>
  </si>
  <si>
    <t>q/r =</t>
    <phoneticPr fontId="1"/>
  </si>
  <si>
    <t>CPUEt</t>
    <phoneticPr fontId="1"/>
  </si>
  <si>
    <t>XtCPUEt</t>
    <phoneticPr fontId="1"/>
  </si>
  <si>
    <t>CPUEt</t>
    <phoneticPr fontId="1"/>
  </si>
  <si>
    <r>
      <t>(qBt-CPUEt)</t>
    </r>
    <r>
      <rPr>
        <vertAlign val="superscript"/>
        <sz val="12"/>
        <color theme="1"/>
        <rFont val="ＭＳ Ｐゴシック"/>
        <family val="3"/>
        <charset val="128"/>
        <scheme val="minor"/>
      </rPr>
      <t>2</t>
    </r>
    <phoneticPr fontId="1"/>
  </si>
  <si>
    <t>MSY=rK/4=</t>
    <phoneticPr fontId="1"/>
  </si>
  <si>
    <t>CPUEt</t>
    <phoneticPr fontId="1"/>
  </si>
  <si>
    <r>
      <t>CPUEt</t>
    </r>
    <r>
      <rPr>
        <vertAlign val="superscript"/>
        <sz val="12"/>
        <color rgb="FF0000FF"/>
        <rFont val="ＭＳ Ｐゴシック"/>
        <family val="3"/>
        <charset val="128"/>
        <scheme val="minor"/>
      </rPr>
      <t>2</t>
    </r>
    <phoneticPr fontId="1"/>
  </si>
  <si>
    <r>
      <rPr>
        <sz val="11"/>
        <color rgb="FFFF0000"/>
        <rFont val="ＭＳ Ｐゴシック"/>
        <family val="3"/>
        <charset val="128"/>
        <scheme val="minor"/>
      </rPr>
      <t>CPUE</t>
    </r>
    <r>
      <rPr>
        <vertAlign val="subscript"/>
        <sz val="11"/>
        <color rgb="FFFF0000"/>
        <rFont val="ＭＳ Ｐゴシック"/>
        <family val="3"/>
        <charset val="128"/>
        <scheme val="minor"/>
      </rPr>
      <t>t+1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= (1+r)</t>
    </r>
    <r>
      <rPr>
        <sz val="11"/>
        <color rgb="FF0000FF"/>
        <rFont val="ＭＳ Ｐゴシック"/>
        <family val="3"/>
        <charset val="128"/>
        <scheme val="minor"/>
      </rPr>
      <t>CPUE</t>
    </r>
    <r>
      <rPr>
        <vertAlign val="subscript"/>
        <sz val="11"/>
        <color rgb="FF0000FF"/>
        <rFont val="ＭＳ Ｐゴシック"/>
        <family val="3"/>
        <charset val="128"/>
        <scheme val="minor"/>
      </rPr>
      <t>t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-(r/qK)</t>
    </r>
    <r>
      <rPr>
        <sz val="11"/>
        <color rgb="FF0000FF"/>
        <rFont val="ＭＳ Ｐゴシック"/>
        <family val="3"/>
        <charset val="128"/>
        <scheme val="minor"/>
      </rPr>
      <t>CPUE</t>
    </r>
    <r>
      <rPr>
        <vertAlign val="subscript"/>
        <sz val="11"/>
        <color rgb="FF0000FF"/>
        <rFont val="ＭＳ Ｐゴシック"/>
        <family val="3"/>
        <charset val="128"/>
        <scheme val="minor"/>
      </rPr>
      <t>t</t>
    </r>
    <r>
      <rPr>
        <vertAlign val="superscript"/>
        <sz val="11"/>
        <color rgb="FF0000FF"/>
        <rFont val="ＭＳ Ｐゴシック"/>
        <family val="3"/>
        <charset val="128"/>
        <scheme val="minor"/>
      </rPr>
      <t>2</t>
    </r>
    <r>
      <rPr>
        <sz val="11"/>
        <color rgb="FF0000FF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- q</t>
    </r>
    <r>
      <rPr>
        <sz val="11"/>
        <color rgb="FF0000FF"/>
        <rFont val="ＭＳ Ｐゴシック"/>
        <family val="3"/>
        <charset val="128"/>
        <scheme val="minor"/>
      </rPr>
      <t>X</t>
    </r>
    <r>
      <rPr>
        <vertAlign val="subscript"/>
        <sz val="11"/>
        <color rgb="FF0000FF"/>
        <rFont val="ＭＳ Ｐゴシック"/>
        <family val="3"/>
        <charset val="128"/>
        <scheme val="minor"/>
      </rPr>
      <t>t</t>
    </r>
    <r>
      <rPr>
        <sz val="11"/>
        <color rgb="FF0000FF"/>
        <rFont val="ＭＳ Ｐゴシック"/>
        <family val="3"/>
        <charset val="128"/>
        <scheme val="minor"/>
      </rPr>
      <t>CPUE</t>
    </r>
    <r>
      <rPr>
        <vertAlign val="subscript"/>
        <sz val="11"/>
        <color rgb="FF0000FF"/>
        <rFont val="ＭＳ Ｐゴシック"/>
        <family val="3"/>
        <charset val="128"/>
        <scheme val="minor"/>
      </rPr>
      <t>t</t>
    </r>
    <r>
      <rPr>
        <sz val="11"/>
        <color rgb="FF0000FF"/>
        <rFont val="ＭＳ Ｐゴシック"/>
        <family val="3"/>
        <charset val="128"/>
        <scheme val="minor"/>
      </rPr>
      <t xml:space="preserve">   </t>
    </r>
    <phoneticPr fontId="1"/>
  </si>
  <si>
    <r>
      <t>B</t>
    </r>
    <r>
      <rPr>
        <vertAlign val="subscript"/>
        <sz val="11"/>
        <color theme="1"/>
        <rFont val="ＭＳ Ｐゴシック"/>
        <family val="3"/>
        <charset val="128"/>
        <scheme val="minor"/>
      </rPr>
      <t>t+1</t>
    </r>
    <r>
      <rPr>
        <sz val="11"/>
        <color theme="1"/>
        <rFont val="ＭＳ Ｐゴシック"/>
        <family val="2"/>
        <charset val="128"/>
        <scheme val="minor"/>
      </rPr>
      <t>=B</t>
    </r>
    <r>
      <rPr>
        <vertAlign val="subscript"/>
        <sz val="11"/>
        <color theme="1"/>
        <rFont val="ＭＳ Ｐゴシック"/>
        <family val="3"/>
        <charset val="128"/>
        <scheme val="minor"/>
      </rPr>
      <t>t</t>
    </r>
    <r>
      <rPr>
        <sz val="11"/>
        <color theme="1"/>
        <rFont val="ＭＳ Ｐゴシック"/>
        <family val="2"/>
        <charset val="128"/>
        <scheme val="minor"/>
      </rPr>
      <t xml:space="preserve">  + rB</t>
    </r>
    <r>
      <rPr>
        <vertAlign val="subscript"/>
        <sz val="11"/>
        <color theme="1"/>
        <rFont val="ＭＳ Ｐゴシック"/>
        <family val="3"/>
        <charset val="128"/>
        <scheme val="minor"/>
      </rPr>
      <t>t</t>
    </r>
    <r>
      <rPr>
        <sz val="11"/>
        <color theme="1"/>
        <rFont val="ＭＳ Ｐゴシック"/>
        <family val="2"/>
        <charset val="128"/>
        <scheme val="minor"/>
      </rPr>
      <t xml:space="preserve"> (1 - B</t>
    </r>
    <r>
      <rPr>
        <vertAlign val="subscript"/>
        <sz val="11"/>
        <color theme="1"/>
        <rFont val="ＭＳ Ｐゴシック"/>
        <family val="3"/>
        <charset val="128"/>
        <scheme val="minor"/>
      </rPr>
      <t>t</t>
    </r>
    <r>
      <rPr>
        <sz val="11"/>
        <color theme="1"/>
        <rFont val="ＭＳ Ｐゴシック"/>
        <family val="2"/>
        <charset val="128"/>
        <scheme val="minor"/>
      </rPr>
      <t>/K) - qX</t>
    </r>
    <r>
      <rPr>
        <vertAlign val="subscript"/>
        <sz val="11"/>
        <color theme="1"/>
        <rFont val="ＭＳ Ｐゴシック"/>
        <family val="3"/>
        <charset val="128"/>
        <scheme val="minor"/>
      </rPr>
      <t>t</t>
    </r>
    <r>
      <rPr>
        <sz val="11"/>
        <color theme="1"/>
        <rFont val="ＭＳ Ｐゴシック"/>
        <family val="2"/>
        <charset val="128"/>
        <scheme val="minor"/>
      </rPr>
      <t>B</t>
    </r>
    <r>
      <rPr>
        <vertAlign val="subscript"/>
        <sz val="11"/>
        <color theme="1"/>
        <rFont val="ＭＳ Ｐゴシック"/>
        <family val="3"/>
        <charset val="128"/>
        <scheme val="minor"/>
      </rPr>
      <t>t</t>
    </r>
    <phoneticPr fontId="1"/>
  </si>
  <si>
    <t>MSY=rK/4=</t>
    <phoneticPr fontId="1"/>
  </si>
  <si>
    <t>Bmsy=K/2=</t>
    <phoneticPr fontId="1"/>
  </si>
  <si>
    <t>Xmsy=r/2q</t>
    <phoneticPr fontId="1"/>
  </si>
  <si>
    <r>
      <t>B</t>
    </r>
    <r>
      <rPr>
        <vertAlign val="subscript"/>
        <sz val="12"/>
        <color theme="1"/>
        <rFont val="ＭＳ Ｐゴシック"/>
        <family val="3"/>
        <charset val="128"/>
        <scheme val="minor"/>
      </rPr>
      <t>1934</t>
    </r>
    <r>
      <rPr>
        <sz val="12"/>
        <color theme="1"/>
        <rFont val="ＭＳ Ｐゴシック"/>
        <family val="2"/>
        <charset val="128"/>
        <scheme val="minor"/>
      </rPr>
      <t>=</t>
    </r>
    <phoneticPr fontId="1"/>
  </si>
  <si>
    <t>CPUEt</t>
  </si>
  <si>
    <t>qBt</t>
  </si>
  <si>
    <t>Year</t>
  </si>
  <si>
    <t>Bt=CPUEt/q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</si>
</sst>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#,##0.000_ "/>
    <numFmt numFmtId="177" formatCode="#,##0_);[Red]\(#,##0\)"/>
    <numFmt numFmtId="178" formatCode="0_ "/>
    <numFmt numFmtId="179" formatCode="0.000_ "/>
    <numFmt numFmtId="180" formatCode="#,##0.0_);[Red]\(#,##0.0\)"/>
    <numFmt numFmtId="181" formatCode="0.0000_ "/>
    <numFmt numFmtId="182" formatCode="0.0000000_ "/>
    <numFmt numFmtId="183" formatCode="0.0000000_);[Red]\(0.0000000\)"/>
    <numFmt numFmtId="184" formatCode="0.00_);[Red]\(0.00\)"/>
    <numFmt numFmtId="185" formatCode="0.00000_ "/>
    <numFmt numFmtId="186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vertAlign val="superscript"/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vertAlign val="subscript"/>
      <sz val="9"/>
      <color indexed="8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vertAlign val="subscript"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vertAlign val="subscript"/>
      <sz val="11"/>
      <color rgb="FF0000FF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  <scheme val="minor"/>
    </font>
    <font>
      <vertAlign val="superscript"/>
      <sz val="12"/>
      <color rgb="FF0000FF"/>
      <name val="ＭＳ Ｐゴシック"/>
      <family val="3"/>
      <charset val="128"/>
      <scheme val="minor"/>
    </font>
    <font>
      <vertAlign val="superscript"/>
      <sz val="11"/>
      <color rgb="FF0000FF"/>
      <name val="ＭＳ Ｐゴシック"/>
      <family val="3"/>
      <charset val="128"/>
      <scheme val="minor"/>
    </font>
    <font>
      <vertAlign val="subscript"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0" applyFont="1">
      <alignment vertical="center"/>
    </xf>
    <xf numFmtId="177" fontId="0" fillId="0" borderId="0" xfId="0" applyNumberFormat="1" applyFill="1">
      <alignment vertical="center"/>
    </xf>
    <xf numFmtId="0" fontId="0" fillId="0" borderId="0" xfId="0" applyFill="1" applyAlignment="1">
      <alignment horizontal="left" vertical="center"/>
    </xf>
    <xf numFmtId="178" fontId="0" fillId="0" borderId="0" xfId="0" applyNumberFormat="1" applyFill="1">
      <alignment vertical="center"/>
    </xf>
    <xf numFmtId="0" fontId="0" fillId="0" borderId="0" xfId="0" quotePrefix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179" fontId="0" fillId="0" borderId="0" xfId="0" applyNumberFormat="1" applyFill="1">
      <alignment vertical="center"/>
    </xf>
    <xf numFmtId="180" fontId="0" fillId="0" borderId="0" xfId="0" applyNumberFormat="1" applyFill="1">
      <alignment vertical="center"/>
    </xf>
    <xf numFmtId="181" fontId="0" fillId="2" borderId="0" xfId="0" applyNumberForma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vertical="center"/>
    </xf>
    <xf numFmtId="1" fontId="0" fillId="0" borderId="0" xfId="0" applyNumberFormat="1" applyFill="1">
      <alignment vertical="center"/>
    </xf>
    <xf numFmtId="2" fontId="0" fillId="0" borderId="0" xfId="0" applyNumberFormat="1" applyFill="1">
      <alignment vertical="center"/>
    </xf>
    <xf numFmtId="182" fontId="0" fillId="0" borderId="0" xfId="0" applyNumberFormat="1">
      <alignment vertical="center"/>
    </xf>
    <xf numFmtId="182" fontId="0" fillId="0" borderId="0" xfId="0" applyNumberFormat="1" applyFill="1">
      <alignment vertical="center"/>
    </xf>
    <xf numFmtId="183" fontId="0" fillId="0" borderId="0" xfId="0" applyNumberFormat="1" applyFill="1">
      <alignment vertical="center"/>
    </xf>
    <xf numFmtId="183" fontId="0" fillId="0" borderId="0" xfId="0" applyNumberFormat="1">
      <alignment vertical="center"/>
    </xf>
    <xf numFmtId="182" fontId="0" fillId="0" borderId="0" xfId="0" applyNumberFormat="1" applyFill="1" applyBorder="1" applyAlignment="1">
      <alignment vertical="center"/>
    </xf>
    <xf numFmtId="184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3" borderId="0" xfId="0" applyFill="1">
      <alignment vertical="center"/>
    </xf>
    <xf numFmtId="182" fontId="0" fillId="0" borderId="1" xfId="0" applyNumberForma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" vertical="center"/>
    </xf>
    <xf numFmtId="176" fontId="0" fillId="3" borderId="0" xfId="0" applyNumberFormat="1" applyFill="1">
      <alignment vertical="center"/>
    </xf>
    <xf numFmtId="176" fontId="0" fillId="4" borderId="0" xfId="0" applyNumberFormat="1" applyFill="1">
      <alignment vertical="center"/>
    </xf>
    <xf numFmtId="177" fontId="0" fillId="4" borderId="0" xfId="0" applyNumberFormat="1" applyFill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8" fontId="0" fillId="3" borderId="0" xfId="0" applyNumberFormat="1" applyFill="1">
      <alignment vertical="center"/>
    </xf>
    <xf numFmtId="0" fontId="0" fillId="2" borderId="0" xfId="0" quotePrefix="1" applyFill="1">
      <alignment vertical="center"/>
    </xf>
    <xf numFmtId="185" fontId="0" fillId="2" borderId="0" xfId="0" applyNumberFormat="1" applyFill="1">
      <alignment vertical="center"/>
    </xf>
    <xf numFmtId="186" fontId="0" fillId="3" borderId="0" xfId="0" applyNumberFormat="1" applyFill="1">
      <alignment vertical="center"/>
    </xf>
    <xf numFmtId="182" fontId="0" fillId="2" borderId="0" xfId="0" applyNumberFormat="1" applyFill="1" applyAlignment="1">
      <alignment horizontal="right" vertical="center"/>
    </xf>
    <xf numFmtId="183" fontId="0" fillId="2" borderId="0" xfId="0" applyNumberFormat="1" applyFill="1">
      <alignment vertical="center"/>
    </xf>
    <xf numFmtId="184" fontId="0" fillId="2" borderId="0" xfId="0" applyNumberFormat="1" applyFill="1">
      <alignment vertical="center"/>
    </xf>
    <xf numFmtId="179" fontId="0" fillId="0" borderId="0" xfId="0" applyNumberFormat="1">
      <alignment vertical="center"/>
    </xf>
    <xf numFmtId="186" fontId="0" fillId="0" borderId="0" xfId="0" applyNumberFormat="1" applyFill="1">
      <alignment vertical="center"/>
    </xf>
    <xf numFmtId="0" fontId="19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CCFF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4129483814523"/>
          <c:y val="4.2440824484095453E-2"/>
          <c:w val="0.71399059492563444"/>
          <c:h val="0.743294444845770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'10.2.1 シェーファー・モデル平衡'!$D$6</c:f>
              <c:strCache>
                <c:ptCount val="1"/>
                <c:pt idx="0">
                  <c:v>CPUEt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9"/>
            <c:spPr>
              <a:solidFill>
                <a:schemeClr val="tx1"/>
              </a:solidFill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2.6473753280839896E-2"/>
                  <c:y val="-0.36586541934551758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 baseline="0"/>
                      <a:t>Ut = -0.0002Xt + 11.266
R² = 0.7501</a:t>
                    </a:r>
                    <a:endParaRPr lang="en-US" altLang="en-US"/>
                  </a:p>
                </c:rich>
              </c:tx>
              <c:numFmt formatCode="General" sourceLinked="0"/>
            </c:trendlineLbl>
          </c:trendline>
          <c:xVal>
            <c:numRef>
              <c:f>'10.2.1 シェーファー・モデル平衡'!$C$7:$C$40</c:f>
              <c:numCache>
                <c:formatCode>#,##0_);[Red]\(#,##0\)</c:formatCode>
                <c:ptCount val="34"/>
                <c:pt idx="0">
                  <c:v>5879</c:v>
                </c:pt>
                <c:pt idx="1">
                  <c:v>6295</c:v>
                </c:pt>
                <c:pt idx="2">
                  <c:v>6771</c:v>
                </c:pt>
                <c:pt idx="3">
                  <c:v>8223</c:v>
                </c:pt>
                <c:pt idx="4">
                  <c:v>6830</c:v>
                </c:pt>
                <c:pt idx="5">
                  <c:v>10488</c:v>
                </c:pt>
                <c:pt idx="6">
                  <c:v>10801</c:v>
                </c:pt>
                <c:pt idx="7">
                  <c:v>9584</c:v>
                </c:pt>
                <c:pt idx="8">
                  <c:v>5961</c:v>
                </c:pt>
                <c:pt idx="9">
                  <c:v>5930</c:v>
                </c:pt>
                <c:pt idx="10">
                  <c:v>6475</c:v>
                </c:pt>
                <c:pt idx="11">
                  <c:v>9377</c:v>
                </c:pt>
                <c:pt idx="12">
                  <c:v>13958</c:v>
                </c:pt>
                <c:pt idx="13">
                  <c:v>20383</c:v>
                </c:pt>
                <c:pt idx="14">
                  <c:v>24781</c:v>
                </c:pt>
                <c:pt idx="15">
                  <c:v>24923</c:v>
                </c:pt>
                <c:pt idx="16">
                  <c:v>31856</c:v>
                </c:pt>
                <c:pt idx="17">
                  <c:v>18403</c:v>
                </c:pt>
                <c:pt idx="18">
                  <c:v>34834</c:v>
                </c:pt>
                <c:pt idx="19">
                  <c:v>36356</c:v>
                </c:pt>
                <c:pt idx="20">
                  <c:v>26288</c:v>
                </c:pt>
                <c:pt idx="21">
                  <c:v>17198</c:v>
                </c:pt>
                <c:pt idx="22">
                  <c:v>27205</c:v>
                </c:pt>
                <c:pt idx="23">
                  <c:v>26769</c:v>
                </c:pt>
                <c:pt idx="24">
                  <c:v>31135</c:v>
                </c:pt>
                <c:pt idx="25">
                  <c:v>28198</c:v>
                </c:pt>
                <c:pt idx="26">
                  <c:v>35841</c:v>
                </c:pt>
                <c:pt idx="27">
                  <c:v>41646</c:v>
                </c:pt>
                <c:pt idx="28">
                  <c:v>42248</c:v>
                </c:pt>
                <c:pt idx="29">
                  <c:v>33303</c:v>
                </c:pt>
                <c:pt idx="30">
                  <c:v>42090</c:v>
                </c:pt>
                <c:pt idx="31">
                  <c:v>43228</c:v>
                </c:pt>
                <c:pt idx="32">
                  <c:v>40393</c:v>
                </c:pt>
                <c:pt idx="33">
                  <c:v>33814</c:v>
                </c:pt>
              </c:numCache>
            </c:numRef>
          </c:xVal>
          <c:yVal>
            <c:numRef>
              <c:f>'10.2.1 シェーファー・モデル平衡'!$D$7:$D$40</c:f>
              <c:numCache>
                <c:formatCode>#,##0.000_ </c:formatCode>
                <c:ptCount val="34"/>
                <c:pt idx="0">
                  <c:v>10.361115836026535</c:v>
                </c:pt>
                <c:pt idx="1">
                  <c:v>11.484352660841939</c:v>
                </c:pt>
                <c:pt idx="2">
                  <c:v>11.571850539063654</c:v>
                </c:pt>
                <c:pt idx="3">
                  <c:v>11.133649519640034</c:v>
                </c:pt>
                <c:pt idx="4">
                  <c:v>11.462371888726208</c:v>
                </c:pt>
                <c:pt idx="5">
                  <c:v>10.528032036613272</c:v>
                </c:pt>
                <c:pt idx="6">
                  <c:v>10.609202851587815</c:v>
                </c:pt>
                <c:pt idx="7">
                  <c:v>8.0176335559265439</c:v>
                </c:pt>
                <c:pt idx="8">
                  <c:v>7.039926186881396</c:v>
                </c:pt>
                <c:pt idx="9">
                  <c:v>8.4414839797639125</c:v>
                </c:pt>
                <c:pt idx="10">
                  <c:v>10.018378378378378</c:v>
                </c:pt>
                <c:pt idx="11">
                  <c:v>9.5119974405460166</c:v>
                </c:pt>
                <c:pt idx="12">
                  <c:v>9.1489468405215639</c:v>
                </c:pt>
                <c:pt idx="13">
                  <c:v>7.8570867880096156</c:v>
                </c:pt>
                <c:pt idx="14">
                  <c:v>8.3528913280335733</c:v>
                </c:pt>
                <c:pt idx="15">
                  <c:v>8.0275247763110382</c:v>
                </c:pt>
                <c:pt idx="16">
                  <c:v>7.0570693119035663</c:v>
                </c:pt>
                <c:pt idx="17">
                  <c:v>10.107862848448622</c:v>
                </c:pt>
                <c:pt idx="18">
                  <c:v>5.6044956077395645</c:v>
                </c:pt>
                <c:pt idx="19">
                  <c:v>3.8519639124216085</c:v>
                </c:pt>
                <c:pt idx="20">
                  <c:v>5.326879184418746</c:v>
                </c:pt>
                <c:pt idx="21">
                  <c:v>8.1907779974415629</c:v>
                </c:pt>
                <c:pt idx="22">
                  <c:v>4.3016357287263371</c:v>
                </c:pt>
                <c:pt idx="23">
                  <c:v>6.0898800851731476</c:v>
                </c:pt>
                <c:pt idx="24">
                  <c:v>4.7679460414324719</c:v>
                </c:pt>
                <c:pt idx="25">
                  <c:v>4.9820554649265905</c:v>
                </c:pt>
                <c:pt idx="26">
                  <c:v>6.8170809966239778</c:v>
                </c:pt>
                <c:pt idx="27">
                  <c:v>5.5440138308601066</c:v>
                </c:pt>
                <c:pt idx="28">
                  <c:v>4.1200293505017989</c:v>
                </c:pt>
                <c:pt idx="29">
                  <c:v>4.368044920877999</c:v>
                </c:pt>
                <c:pt idx="30">
                  <c:v>4.8439534331195055</c:v>
                </c:pt>
                <c:pt idx="31">
                  <c:v>4.1659572499306003</c:v>
                </c:pt>
                <c:pt idx="32">
                  <c:v>4.5130096798950312</c:v>
                </c:pt>
                <c:pt idx="33">
                  <c:v>5.2920092269474184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823744"/>
        <c:axId val="179825280"/>
      </c:scatterChart>
      <c:valAx>
        <c:axId val="179823744"/>
        <c:scaling>
          <c:orientation val="minMax"/>
        </c:scaling>
        <c:delete val="0"/>
        <c:axPos val="b"/>
        <c:numFmt formatCode="#,##0_);[Red]\(#,##0\)" sourceLinked="1"/>
        <c:majorTickMark val="out"/>
        <c:minorTickMark val="none"/>
        <c:tickLblPos val="nextTo"/>
        <c:crossAx val="179825280"/>
        <c:crosses val="autoZero"/>
        <c:crossBetween val="midCat"/>
      </c:valAx>
      <c:valAx>
        <c:axId val="179825280"/>
        <c:scaling>
          <c:orientation val="minMax"/>
        </c:scaling>
        <c:delete val="0"/>
        <c:axPos val="l"/>
        <c:numFmt formatCode="#,##0.000_ " sourceLinked="1"/>
        <c:majorTickMark val="out"/>
        <c:minorTickMark val="none"/>
        <c:tickLblPos val="nextTo"/>
        <c:crossAx val="179823744"/>
        <c:crosses val="autoZero"/>
        <c:crossBetween val="midCat"/>
      </c:valAx>
      <c:spPr>
        <a:ln w="12700">
          <a:solidFill>
            <a:schemeClr val="accent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4396325459316"/>
          <c:y val="3.75116652085156E-2"/>
          <c:w val="0.82726268591426066"/>
          <c:h val="0.795582531350247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'10.2.2 シェーファー・モデル非平衡'!$F$46</c:f>
              <c:strCache>
                <c:ptCount val="1"/>
                <c:pt idx="0">
                  <c:v>CPUEt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3"/>
            <c:spPr>
              <a:solidFill>
                <a:schemeClr val="tx1"/>
              </a:solidFill>
            </c:spPr>
          </c:marker>
          <c:xVal>
            <c:numRef>
              <c:f>'10.2.2 シェーファー・モデル非平衡'!$E$47:$E$80</c:f>
              <c:numCache>
                <c:formatCode>General</c:formatCode>
                <c:ptCount val="34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  <c:pt idx="23">
                  <c:v>1957</c:v>
                </c:pt>
                <c:pt idx="24">
                  <c:v>1958</c:v>
                </c:pt>
                <c:pt idx="25">
                  <c:v>1959</c:v>
                </c:pt>
                <c:pt idx="26">
                  <c:v>1960</c:v>
                </c:pt>
                <c:pt idx="27">
                  <c:v>1961</c:v>
                </c:pt>
                <c:pt idx="28">
                  <c:v>1962</c:v>
                </c:pt>
                <c:pt idx="29">
                  <c:v>1963</c:v>
                </c:pt>
                <c:pt idx="30">
                  <c:v>1964</c:v>
                </c:pt>
                <c:pt idx="31">
                  <c:v>1965</c:v>
                </c:pt>
                <c:pt idx="32">
                  <c:v>1966</c:v>
                </c:pt>
                <c:pt idx="33">
                  <c:v>1967</c:v>
                </c:pt>
              </c:numCache>
            </c:numRef>
          </c:xVal>
          <c:yVal>
            <c:numRef>
              <c:f>'10.2.2 シェーファー・モデル非平衡'!$F$47:$F$80</c:f>
              <c:numCache>
                <c:formatCode>#,##0.000_ </c:formatCode>
                <c:ptCount val="34"/>
                <c:pt idx="0">
                  <c:v>10.361115836026537</c:v>
                </c:pt>
                <c:pt idx="1">
                  <c:v>11.484352660841939</c:v>
                </c:pt>
                <c:pt idx="2">
                  <c:v>11.571850539063654</c:v>
                </c:pt>
                <c:pt idx="3">
                  <c:v>11.133649519640034</c:v>
                </c:pt>
                <c:pt idx="4">
                  <c:v>11.462371888726206</c:v>
                </c:pt>
                <c:pt idx="5">
                  <c:v>10.528032036613274</c:v>
                </c:pt>
                <c:pt idx="6">
                  <c:v>10.609202851587815</c:v>
                </c:pt>
                <c:pt idx="7">
                  <c:v>8.0176335559265439</c:v>
                </c:pt>
                <c:pt idx="8">
                  <c:v>7.0399261868813969</c:v>
                </c:pt>
                <c:pt idx="9">
                  <c:v>8.4414839797639125</c:v>
                </c:pt>
                <c:pt idx="10">
                  <c:v>10.01837837837838</c:v>
                </c:pt>
                <c:pt idx="11">
                  <c:v>9.5119974405460166</c:v>
                </c:pt>
                <c:pt idx="12">
                  <c:v>9.1489468405215639</c:v>
                </c:pt>
                <c:pt idx="13">
                  <c:v>7.8570867880096156</c:v>
                </c:pt>
                <c:pt idx="14">
                  <c:v>8.352891328033575</c:v>
                </c:pt>
                <c:pt idx="15">
                  <c:v>8.0275247763110382</c:v>
                </c:pt>
                <c:pt idx="16">
                  <c:v>7.0570693119035663</c:v>
                </c:pt>
                <c:pt idx="17">
                  <c:v>10.107862848448622</c:v>
                </c:pt>
                <c:pt idx="18">
                  <c:v>5.6044956077395645</c:v>
                </c:pt>
                <c:pt idx="19">
                  <c:v>3.8519639124216085</c:v>
                </c:pt>
                <c:pt idx="20">
                  <c:v>5.326879184418746</c:v>
                </c:pt>
                <c:pt idx="21">
                  <c:v>8.1907779974415629</c:v>
                </c:pt>
                <c:pt idx="22">
                  <c:v>4.3016357287263371</c:v>
                </c:pt>
                <c:pt idx="23">
                  <c:v>6.0898800851731485</c:v>
                </c:pt>
                <c:pt idx="24">
                  <c:v>4.767946041432471</c:v>
                </c:pt>
                <c:pt idx="25">
                  <c:v>4.9820554649265913</c:v>
                </c:pt>
                <c:pt idx="26">
                  <c:v>6.8170809966239787</c:v>
                </c:pt>
                <c:pt idx="27">
                  <c:v>5.5440138308601066</c:v>
                </c:pt>
                <c:pt idx="28">
                  <c:v>4.1200293505017989</c:v>
                </c:pt>
                <c:pt idx="29">
                  <c:v>4.3680449208779999</c:v>
                </c:pt>
                <c:pt idx="30">
                  <c:v>4.8439534331195064</c:v>
                </c:pt>
                <c:pt idx="31">
                  <c:v>4.1659572499306012</c:v>
                </c:pt>
                <c:pt idx="32">
                  <c:v>4.5130096798950312</c:v>
                </c:pt>
                <c:pt idx="33">
                  <c:v>5.2920092269474184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'10.2.2 シェーファー・モデル非平衡'!$G$46</c:f>
              <c:strCache>
                <c:ptCount val="1"/>
                <c:pt idx="0">
                  <c:v>qBt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circle"/>
            <c:size val="3"/>
            <c:spPr>
              <a:noFill/>
              <a:ln w="6350">
                <a:solidFill>
                  <a:schemeClr val="tx1"/>
                </a:solidFill>
              </a:ln>
            </c:spPr>
          </c:marker>
          <c:xVal>
            <c:numRef>
              <c:f>'10.2.2 シェーファー・モデル非平衡'!$E$47:$E$80</c:f>
              <c:numCache>
                <c:formatCode>General</c:formatCode>
                <c:ptCount val="34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  <c:pt idx="23">
                  <c:v>1957</c:v>
                </c:pt>
                <c:pt idx="24">
                  <c:v>1958</c:v>
                </c:pt>
                <c:pt idx="25">
                  <c:v>1959</c:v>
                </c:pt>
                <c:pt idx="26">
                  <c:v>1960</c:v>
                </c:pt>
                <c:pt idx="27">
                  <c:v>1961</c:v>
                </c:pt>
                <c:pt idx="28">
                  <c:v>1962</c:v>
                </c:pt>
                <c:pt idx="29">
                  <c:v>1963</c:v>
                </c:pt>
                <c:pt idx="30">
                  <c:v>1964</c:v>
                </c:pt>
                <c:pt idx="31">
                  <c:v>1965</c:v>
                </c:pt>
                <c:pt idx="32">
                  <c:v>1966</c:v>
                </c:pt>
                <c:pt idx="33">
                  <c:v>1967</c:v>
                </c:pt>
              </c:numCache>
            </c:numRef>
          </c:xVal>
          <c:yVal>
            <c:numRef>
              <c:f>'10.2.2 シェーファー・モデル非平衡'!$G$47:$G$80</c:f>
              <c:numCache>
                <c:formatCode>0.000_ </c:formatCode>
                <c:ptCount val="34"/>
                <c:pt idx="0">
                  <c:v>11.733605740225004</c:v>
                </c:pt>
                <c:pt idx="1">
                  <c:v>11.306414380258822</c:v>
                </c:pt>
                <c:pt idx="2">
                  <c:v>10.925764655744489</c:v>
                </c:pt>
                <c:pt idx="3">
                  <c:v>10.582519640955171</c:v>
                </c:pt>
                <c:pt idx="4">
                  <c:v>10.251844507126162</c:v>
                </c:pt>
                <c:pt idx="5">
                  <c:v>9.9852372655470276</c:v>
                </c:pt>
                <c:pt idx="6">
                  <c:v>9.6809113492048517</c:v>
                </c:pt>
                <c:pt idx="7">
                  <c:v>9.4044695048969142</c:v>
                </c:pt>
                <c:pt idx="8">
                  <c:v>9.1780282368547095</c:v>
                </c:pt>
                <c:pt idx="9">
                  <c:v>9.0345469404103174</c:v>
                </c:pt>
                <c:pt idx="10">
                  <c:v>8.9044314523463584</c:v>
                </c:pt>
                <c:pt idx="11">
                  <c:v>8.7768474427901602</c:v>
                </c:pt>
                <c:pt idx="12">
                  <c:v>8.6139239081317527</c:v>
                </c:pt>
                <c:pt idx="13">
                  <c:v>8.3937287680061328</c:v>
                </c:pt>
                <c:pt idx="14">
                  <c:v>8.0961860681320008</c:v>
                </c:pt>
                <c:pt idx="15">
                  <c:v>7.7641376607188572</c:v>
                </c:pt>
                <c:pt idx="16">
                  <c:v>7.4648095626906938</c:v>
                </c:pt>
                <c:pt idx="17">
                  <c:v>7.1011656435892636</c:v>
                </c:pt>
                <c:pt idx="18">
                  <c:v>6.9501702735572257</c:v>
                </c:pt>
                <c:pt idx="19">
                  <c:v>6.6032286494978694</c:v>
                </c:pt>
                <c:pt idx="20">
                  <c:v>6.2740794843831802</c:v>
                </c:pt>
                <c:pt idx="21">
                  <c:v>6.093159231854604</c:v>
                </c:pt>
                <c:pt idx="22">
                  <c:v>6.02724117918524</c:v>
                </c:pt>
                <c:pt idx="23">
                  <c:v>5.8555649715754923</c:v>
                </c:pt>
                <c:pt idx="24">
                  <c:v>5.7016536249237229</c:v>
                </c:pt>
                <c:pt idx="25">
                  <c:v>5.5136865881485448</c:v>
                </c:pt>
                <c:pt idx="26">
                  <c:v>5.3698611725879664</c:v>
                </c:pt>
                <c:pt idx="27">
                  <c:v>5.1614475590678612</c:v>
                </c:pt>
                <c:pt idx="28">
                  <c:v>4.9154230005237531</c:v>
                </c:pt>
                <c:pt idx="29">
                  <c:v>4.6856433946871183</c:v>
                </c:pt>
                <c:pt idx="30">
                  <c:v>4.5516684838230832</c:v>
                </c:pt>
                <c:pt idx="31">
                  <c:v>4.3537572959009339</c:v>
                </c:pt>
                <c:pt idx="32">
                  <c:v>4.1624928760350546</c:v>
                </c:pt>
                <c:pt idx="33">
                  <c:v>4.0076169119882232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371456"/>
        <c:axId val="180373376"/>
      </c:scatterChart>
      <c:valAx>
        <c:axId val="1803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0373376"/>
        <c:crosses val="autoZero"/>
        <c:crossBetween val="midCat"/>
        <c:majorUnit val="5"/>
      </c:valAx>
      <c:valAx>
        <c:axId val="180373376"/>
        <c:scaling>
          <c:orientation val="minMax"/>
        </c:scaling>
        <c:delete val="0"/>
        <c:axPos val="l"/>
        <c:numFmt formatCode="#,##0.000_ " sourceLinked="1"/>
        <c:majorTickMark val="out"/>
        <c:minorTickMark val="none"/>
        <c:tickLblPos val="nextTo"/>
        <c:crossAx val="1803714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0797331583552061"/>
          <c:y val="8.2949475065616798E-2"/>
          <c:w val="0.24758223972003499"/>
          <c:h val="0.1674343832020997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6</xdr:row>
      <xdr:rowOff>68580</xdr:rowOff>
    </xdr:from>
    <xdr:to>
      <xdr:col>12</xdr:col>
      <xdr:colOff>449580</xdr:colOff>
      <xdr:row>26</xdr:row>
      <xdr:rowOff>38100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0.40167</cdr:x>
      <cdr:y>0.90596</cdr:y>
    </cdr:from>
    <cdr:to>
      <cdr:x>0.68667</cdr:x>
      <cdr:y>0.98165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836420" y="3009900"/>
          <a:ext cx="1303020" cy="251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努力量</a:t>
          </a:r>
          <a:r>
            <a:rPr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Xt</a:t>
          </a:r>
          <a:endParaRPr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  <cdr:relSizeAnchor xmlns:cdr="http://schemas.openxmlformats.org/drawingml/2006/chartDrawing">
    <cdr:from>
      <cdr:x>0</cdr:x>
      <cdr:y>0.16972</cdr:y>
    </cdr:from>
    <cdr:to>
      <cdr:x>0.40872</cdr:x>
      <cdr:y>0.74541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0" y="563880"/>
          <a:ext cx="1927860" cy="1912620"/>
        </a:xfrm>
        <a:prstGeom xmlns:a="http://schemas.openxmlformats.org/drawingml/2006/main" prst="rect">
          <a:avLst/>
        </a:prstGeom>
        <a:scene3d xmlns:a="http://schemas.openxmlformats.org/drawingml/2006/main">
          <a:camera prst="orthographicFront">
            <a:rot lat="0" lon="0" rev="5400000"/>
          </a:camera>
          <a:lightRig rig="threePt" dir="t"/>
        </a:scene3d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努力あたり漁獲量</a:t>
          </a:r>
          <a:r>
            <a:rPr lang="en-US" altLang="ja-JP" sz="1200">
              <a:latin typeface="ＭＳ Ｐ明朝" panose="02020600040205080304" pitchFamily="18" charset="-128"/>
              <a:ea typeface="ＭＳ Ｐ明朝" panose="02020600040205080304" pitchFamily="18" charset="-128"/>
            </a:rPr>
            <a:t>CPUEt</a:t>
          </a:r>
          <a:endParaRPr lang="ja-JP" altLang="en-US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47</xdr:row>
      <xdr:rowOff>30480</xdr:rowOff>
    </xdr:from>
    <xdr:to>
      <xdr:col>14</xdr:col>
      <xdr:colOff>152400</xdr:colOff>
      <xdr:row>63</xdr:row>
      <xdr:rowOff>91440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0" zoomScaleNormal="100" workbookViewId="0">
      <selection activeCell="F35" sqref="F35"/>
    </sheetView>
  </sheetViews>
  <sheetFormatPr defaultRowHeight="13.2" x14ac:dyDescent="0.2"/>
  <cols>
    <col min="2" max="4" width="12.44140625" style="1" customWidth="1"/>
    <col min="8" max="8" width="11" customWidth="1"/>
    <col min="9" max="9" width="10" customWidth="1"/>
  </cols>
  <sheetData>
    <row r="1" spans="1:4" x14ac:dyDescent="0.2">
      <c r="B1" s="1" t="s">
        <v>1</v>
      </c>
    </row>
    <row r="2" spans="1:4" x14ac:dyDescent="0.2">
      <c r="B2" s="1" t="s">
        <v>2</v>
      </c>
    </row>
    <row r="3" spans="1:4" x14ac:dyDescent="0.2">
      <c r="B3" s="1" t="s">
        <v>7</v>
      </c>
    </row>
    <row r="4" spans="1:4" x14ac:dyDescent="0.2">
      <c r="B4" s="5" t="s">
        <v>3</v>
      </c>
      <c r="C4" s="5" t="s">
        <v>4</v>
      </c>
      <c r="D4" s="5" t="s">
        <v>10</v>
      </c>
    </row>
    <row r="5" spans="1:4" x14ac:dyDescent="0.2">
      <c r="A5" t="s">
        <v>0</v>
      </c>
      <c r="B5" s="5" t="s">
        <v>8</v>
      </c>
      <c r="C5" s="5" t="s">
        <v>9</v>
      </c>
      <c r="D5" s="5" t="s">
        <v>11</v>
      </c>
    </row>
    <row r="6" spans="1:4" s="3" customFormat="1" ht="14.4" x14ac:dyDescent="0.2">
      <c r="B6" s="8" t="s">
        <v>6</v>
      </c>
      <c r="C6" s="8" t="s">
        <v>5</v>
      </c>
      <c r="D6" s="8" t="s">
        <v>61</v>
      </c>
    </row>
    <row r="7" spans="1:4" s="1" customFormat="1" x14ac:dyDescent="0.2">
      <c r="A7" s="1">
        <v>1934</v>
      </c>
      <c r="B7" s="4">
        <v>60913</v>
      </c>
      <c r="C7" s="4">
        <v>5879</v>
      </c>
      <c r="D7" s="2">
        <f t="shared" ref="D7:D40" si="0">B7/C7</f>
        <v>10.361115836026535</v>
      </c>
    </row>
    <row r="8" spans="1:4" s="1" customFormat="1" x14ac:dyDescent="0.2">
      <c r="A8" s="1">
        <v>1935</v>
      </c>
      <c r="B8" s="4">
        <v>72294</v>
      </c>
      <c r="C8" s="4">
        <v>6295</v>
      </c>
      <c r="D8" s="2">
        <f t="shared" si="0"/>
        <v>11.484352660841939</v>
      </c>
    </row>
    <row r="9" spans="1:4" s="1" customFormat="1" x14ac:dyDescent="0.2">
      <c r="A9" s="1">
        <v>1936</v>
      </c>
      <c r="B9" s="4">
        <v>78353</v>
      </c>
      <c r="C9" s="4">
        <v>6771</v>
      </c>
      <c r="D9" s="2">
        <f t="shared" si="0"/>
        <v>11.571850539063654</v>
      </c>
    </row>
    <row r="10" spans="1:4" s="1" customFormat="1" x14ac:dyDescent="0.2">
      <c r="A10" s="1">
        <v>1937</v>
      </c>
      <c r="B10" s="4">
        <v>91552</v>
      </c>
      <c r="C10" s="4">
        <v>8223</v>
      </c>
      <c r="D10" s="2">
        <f t="shared" si="0"/>
        <v>11.133649519640034</v>
      </c>
    </row>
    <row r="11" spans="1:4" s="1" customFormat="1" x14ac:dyDescent="0.2">
      <c r="A11" s="1">
        <v>1938</v>
      </c>
      <c r="B11" s="4">
        <v>78288</v>
      </c>
      <c r="C11" s="4">
        <v>6830</v>
      </c>
      <c r="D11" s="2">
        <f t="shared" si="0"/>
        <v>11.462371888726208</v>
      </c>
    </row>
    <row r="12" spans="1:4" x14ac:dyDescent="0.2">
      <c r="A12">
        <v>1939</v>
      </c>
      <c r="B12" s="4">
        <v>110418</v>
      </c>
      <c r="C12" s="4">
        <v>10488</v>
      </c>
      <c r="D12" s="2">
        <f t="shared" si="0"/>
        <v>10.528032036613272</v>
      </c>
    </row>
    <row r="13" spans="1:4" x14ac:dyDescent="0.2">
      <c r="A13">
        <v>1940</v>
      </c>
      <c r="B13" s="4">
        <v>114590</v>
      </c>
      <c r="C13" s="4">
        <v>10801</v>
      </c>
      <c r="D13" s="2">
        <f t="shared" si="0"/>
        <v>10.609202851587815</v>
      </c>
    </row>
    <row r="14" spans="1:4" x14ac:dyDescent="0.2">
      <c r="A14">
        <v>1941</v>
      </c>
      <c r="B14" s="4">
        <v>76841</v>
      </c>
      <c r="C14" s="4">
        <v>9584</v>
      </c>
      <c r="D14" s="2">
        <f t="shared" si="0"/>
        <v>8.0176335559265439</v>
      </c>
    </row>
    <row r="15" spans="1:4" x14ac:dyDescent="0.2">
      <c r="A15">
        <v>1942</v>
      </c>
      <c r="B15" s="4">
        <v>41965</v>
      </c>
      <c r="C15" s="4">
        <v>5961</v>
      </c>
      <c r="D15" s="2">
        <f t="shared" si="0"/>
        <v>7.039926186881396</v>
      </c>
    </row>
    <row r="16" spans="1:4" x14ac:dyDescent="0.2">
      <c r="A16">
        <v>1943</v>
      </c>
      <c r="B16" s="4">
        <v>50058</v>
      </c>
      <c r="C16" s="4">
        <v>5930</v>
      </c>
      <c r="D16" s="2">
        <f t="shared" si="0"/>
        <v>8.4414839797639125</v>
      </c>
    </row>
    <row r="17" spans="1:9" x14ac:dyDescent="0.2">
      <c r="A17">
        <v>1944</v>
      </c>
      <c r="B17" s="4">
        <v>64869</v>
      </c>
      <c r="C17" s="4">
        <v>6475</v>
      </c>
      <c r="D17" s="2">
        <f t="shared" si="0"/>
        <v>10.018378378378378</v>
      </c>
    </row>
    <row r="18" spans="1:9" x14ac:dyDescent="0.2">
      <c r="A18">
        <v>1945</v>
      </c>
      <c r="B18" s="4">
        <v>89194</v>
      </c>
      <c r="C18" s="4">
        <v>9377</v>
      </c>
      <c r="D18" s="2">
        <f t="shared" si="0"/>
        <v>9.5119974405460166</v>
      </c>
    </row>
    <row r="19" spans="1:9" x14ac:dyDescent="0.2">
      <c r="A19">
        <v>1946</v>
      </c>
      <c r="B19" s="4">
        <v>127701</v>
      </c>
      <c r="C19" s="4">
        <v>13958</v>
      </c>
      <c r="D19" s="2">
        <f t="shared" si="0"/>
        <v>9.1489468405215639</v>
      </c>
    </row>
    <row r="20" spans="1:9" x14ac:dyDescent="0.2">
      <c r="A20">
        <v>1947</v>
      </c>
      <c r="B20" s="4">
        <v>160151</v>
      </c>
      <c r="C20" s="4">
        <v>20383</v>
      </c>
      <c r="D20" s="2">
        <f t="shared" si="0"/>
        <v>7.8570867880096156</v>
      </c>
    </row>
    <row r="21" spans="1:9" x14ac:dyDescent="0.2">
      <c r="A21">
        <v>1948</v>
      </c>
      <c r="B21" s="4">
        <v>206993</v>
      </c>
      <c r="C21" s="4">
        <v>24781</v>
      </c>
      <c r="D21" s="2">
        <f t="shared" si="0"/>
        <v>8.3528913280335733</v>
      </c>
    </row>
    <row r="22" spans="1:9" s="1" customFormat="1" x14ac:dyDescent="0.2">
      <c r="A22" s="1">
        <v>1949</v>
      </c>
      <c r="B22" s="4">
        <v>200070</v>
      </c>
      <c r="C22" s="4">
        <v>24923</v>
      </c>
      <c r="D22" s="2">
        <f t="shared" si="0"/>
        <v>8.0275247763110382</v>
      </c>
    </row>
    <row r="23" spans="1:9" s="1" customFormat="1" x14ac:dyDescent="0.2">
      <c r="A23" s="1">
        <v>1950</v>
      </c>
      <c r="B23" s="4">
        <v>224810</v>
      </c>
      <c r="C23" s="4">
        <v>31856</v>
      </c>
      <c r="D23" s="2">
        <f t="shared" si="0"/>
        <v>7.0570693119035663</v>
      </c>
    </row>
    <row r="24" spans="1:9" s="1" customFormat="1" x14ac:dyDescent="0.2">
      <c r="A24" s="1">
        <v>1951</v>
      </c>
      <c r="B24" s="4">
        <v>186015</v>
      </c>
      <c r="C24" s="4">
        <v>18403</v>
      </c>
      <c r="D24" s="2">
        <f t="shared" si="0"/>
        <v>10.107862848448622</v>
      </c>
    </row>
    <row r="25" spans="1:9" s="1" customFormat="1" x14ac:dyDescent="0.2">
      <c r="A25" s="1">
        <v>1952</v>
      </c>
      <c r="B25" s="4">
        <v>195227</v>
      </c>
      <c r="C25" s="4">
        <v>34834</v>
      </c>
      <c r="D25" s="2">
        <f t="shared" si="0"/>
        <v>5.6044956077395645</v>
      </c>
    </row>
    <row r="26" spans="1:9" s="1" customFormat="1" x14ac:dyDescent="0.2">
      <c r="A26" s="1">
        <v>1953</v>
      </c>
      <c r="B26" s="4">
        <v>140042</v>
      </c>
      <c r="C26" s="4">
        <v>36356</v>
      </c>
      <c r="D26" s="2">
        <f t="shared" si="0"/>
        <v>3.8519639124216085</v>
      </c>
    </row>
    <row r="27" spans="1:9" s="1" customFormat="1" x14ac:dyDescent="0.2">
      <c r="A27" s="1">
        <v>1954</v>
      </c>
      <c r="B27" s="4">
        <v>140033</v>
      </c>
      <c r="C27" s="4">
        <v>26288</v>
      </c>
      <c r="D27" s="2">
        <f t="shared" si="0"/>
        <v>5.326879184418746</v>
      </c>
    </row>
    <row r="28" spans="1:9" s="1" customFormat="1" x14ac:dyDescent="0.2">
      <c r="A28" s="1">
        <v>1955</v>
      </c>
      <c r="B28" s="4">
        <v>140865</v>
      </c>
      <c r="C28" s="4">
        <v>17198</v>
      </c>
      <c r="D28" s="2">
        <f t="shared" si="0"/>
        <v>8.1907779974415629</v>
      </c>
    </row>
    <row r="29" spans="1:9" s="1" customFormat="1" x14ac:dyDescent="0.2">
      <c r="A29" s="1">
        <v>1956</v>
      </c>
      <c r="B29" s="4">
        <v>117026</v>
      </c>
      <c r="C29" s="4">
        <v>27205</v>
      </c>
      <c r="D29" s="2">
        <f t="shared" si="0"/>
        <v>4.3016357287263371</v>
      </c>
    </row>
    <row r="30" spans="1:9" s="1" customFormat="1" x14ac:dyDescent="0.2">
      <c r="A30" s="1">
        <v>1957</v>
      </c>
      <c r="B30" s="4">
        <v>163020</v>
      </c>
      <c r="C30" s="4">
        <v>26769</v>
      </c>
      <c r="D30" s="2">
        <f t="shared" si="0"/>
        <v>6.0898800851731476</v>
      </c>
      <c r="H30" s="10" t="s">
        <v>56</v>
      </c>
      <c r="I30" s="10">
        <v>11.266</v>
      </c>
    </row>
    <row r="31" spans="1:9" s="1" customFormat="1" ht="15.6" x14ac:dyDescent="0.2">
      <c r="A31" s="1">
        <v>1958</v>
      </c>
      <c r="B31" s="4">
        <v>148450</v>
      </c>
      <c r="C31" s="4">
        <v>31135</v>
      </c>
      <c r="D31" s="2">
        <f t="shared" si="0"/>
        <v>4.7679460414324719</v>
      </c>
      <c r="H31" s="42" t="s">
        <v>57</v>
      </c>
      <c r="I31" s="10">
        <v>2.0000000000000001E-4</v>
      </c>
    </row>
    <row r="32" spans="1:9" s="1" customFormat="1" x14ac:dyDescent="0.2">
      <c r="A32" s="1">
        <v>1959</v>
      </c>
      <c r="B32" s="4">
        <v>140484</v>
      </c>
      <c r="C32" s="4">
        <v>28198</v>
      </c>
      <c r="D32" s="2">
        <f t="shared" si="0"/>
        <v>4.9820554649265905</v>
      </c>
      <c r="H32" s="10"/>
      <c r="I32" s="10"/>
    </row>
    <row r="33" spans="1:9" x14ac:dyDescent="0.2">
      <c r="A33" s="1">
        <v>1960</v>
      </c>
      <c r="B33" s="4">
        <v>244331</v>
      </c>
      <c r="C33" s="4">
        <v>35841</v>
      </c>
      <c r="D33" s="2">
        <f t="shared" si="0"/>
        <v>6.8170809966239778</v>
      </c>
      <c r="H33" s="10" t="s">
        <v>58</v>
      </c>
      <c r="I33" s="43">
        <f>I31/I30</f>
        <v>1.7752529735487306E-5</v>
      </c>
    </row>
    <row r="34" spans="1:9" x14ac:dyDescent="0.2">
      <c r="A34" s="1">
        <v>1961</v>
      </c>
      <c r="B34" s="4">
        <v>230886</v>
      </c>
      <c r="C34" s="4">
        <v>41646</v>
      </c>
      <c r="D34" s="2">
        <f t="shared" si="0"/>
        <v>5.5440138308601066</v>
      </c>
    </row>
    <row r="35" spans="1:9" x14ac:dyDescent="0.2">
      <c r="A35" s="1">
        <v>1962</v>
      </c>
      <c r="B35" s="4">
        <v>174063</v>
      </c>
      <c r="C35" s="4">
        <v>42248</v>
      </c>
      <c r="D35" s="2">
        <f t="shared" si="0"/>
        <v>4.1200293505017989</v>
      </c>
    </row>
    <row r="36" spans="1:9" x14ac:dyDescent="0.2">
      <c r="A36" s="1">
        <v>1963</v>
      </c>
      <c r="B36" s="4">
        <v>145469</v>
      </c>
      <c r="C36" s="4">
        <v>33303</v>
      </c>
      <c r="D36" s="2">
        <f t="shared" si="0"/>
        <v>4.368044920877999</v>
      </c>
      <c r="H36" s="31" t="s">
        <v>63</v>
      </c>
      <c r="I36" s="41">
        <f>(I30/I33)/4</f>
        <v>158653.44500000001</v>
      </c>
    </row>
    <row r="37" spans="1:9" x14ac:dyDescent="0.2">
      <c r="A37" s="1">
        <v>1964</v>
      </c>
      <c r="B37" s="4">
        <v>203882</v>
      </c>
      <c r="C37" s="4">
        <v>42090</v>
      </c>
      <c r="D37" s="2">
        <f t="shared" si="0"/>
        <v>4.8439534331195055</v>
      </c>
    </row>
    <row r="38" spans="1:9" x14ac:dyDescent="0.2">
      <c r="A38" s="1">
        <v>1965</v>
      </c>
      <c r="B38" s="4">
        <v>180086</v>
      </c>
      <c r="C38" s="4">
        <v>43228</v>
      </c>
      <c r="D38" s="2">
        <f t="shared" si="0"/>
        <v>4.1659572499306003</v>
      </c>
    </row>
    <row r="39" spans="1:9" x14ac:dyDescent="0.2">
      <c r="A39" s="1">
        <v>1966</v>
      </c>
      <c r="B39" s="4">
        <v>182294</v>
      </c>
      <c r="C39" s="4">
        <v>40393</v>
      </c>
      <c r="D39" s="2">
        <f t="shared" si="0"/>
        <v>4.5130096798950312</v>
      </c>
    </row>
    <row r="40" spans="1:9" x14ac:dyDescent="0.2">
      <c r="A40" s="1">
        <v>1967</v>
      </c>
      <c r="B40" s="4">
        <v>178944</v>
      </c>
      <c r="C40" s="4">
        <v>33814</v>
      </c>
      <c r="D40" s="2">
        <f t="shared" si="0"/>
        <v>5.2920092269474184</v>
      </c>
    </row>
    <row r="41" spans="1:9" x14ac:dyDescent="0.2">
      <c r="B41" s="4"/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0"/>
  <sheetViews>
    <sheetView topLeftCell="C34" zoomScaleNormal="100" workbookViewId="0">
      <selection activeCell="K25" sqref="K25"/>
    </sheetView>
  </sheetViews>
  <sheetFormatPr defaultRowHeight="13.2" x14ac:dyDescent="0.2"/>
  <cols>
    <col min="2" max="6" width="12.44140625" style="1" customWidth="1"/>
    <col min="7" max="7" width="10" customWidth="1"/>
    <col min="9" max="9" width="12.5546875" customWidth="1"/>
    <col min="10" max="10" width="11" customWidth="1"/>
    <col min="11" max="11" width="11.5546875" customWidth="1"/>
    <col min="12" max="12" width="11.6640625" bestFit="1" customWidth="1"/>
  </cols>
  <sheetData>
    <row r="1" spans="1:12" x14ac:dyDescent="0.2">
      <c r="B1" s="1" t="s">
        <v>1</v>
      </c>
    </row>
    <row r="2" spans="1:12" ht="13.5" x14ac:dyDescent="0.15">
      <c r="B2" s="1" t="s">
        <v>2</v>
      </c>
    </row>
    <row r="3" spans="1:12" x14ac:dyDescent="0.2">
      <c r="B3" s="1" t="s">
        <v>7</v>
      </c>
    </row>
    <row r="4" spans="1:12" x14ac:dyDescent="0.2">
      <c r="B4" s="5" t="s">
        <v>3</v>
      </c>
      <c r="C4" s="5" t="s">
        <v>4</v>
      </c>
      <c r="D4" s="5"/>
      <c r="E4" s="5"/>
      <c r="F4" s="5" t="s">
        <v>10</v>
      </c>
      <c r="G4" s="5"/>
      <c r="H4" s="5"/>
    </row>
    <row r="5" spans="1:12" ht="15.6" x14ac:dyDescent="0.2">
      <c r="B5" s="5" t="s">
        <v>8</v>
      </c>
      <c r="C5" s="5" t="s">
        <v>9</v>
      </c>
      <c r="D5" s="5"/>
      <c r="E5" s="5"/>
      <c r="F5" s="5" t="s">
        <v>11</v>
      </c>
      <c r="G5" s="5"/>
      <c r="H5" s="5" t="s">
        <v>67</v>
      </c>
    </row>
    <row r="6" spans="1:12" x14ac:dyDescent="0.2">
      <c r="B6" s="5"/>
      <c r="C6" s="5"/>
      <c r="D6" s="5"/>
      <c r="E6" s="5"/>
      <c r="F6" s="5"/>
      <c r="G6" s="5"/>
      <c r="H6" s="5"/>
    </row>
    <row r="7" spans="1:12" s="3" customFormat="1" ht="16.8" x14ac:dyDescent="0.2">
      <c r="A7" t="s">
        <v>0</v>
      </c>
      <c r="B7" s="8" t="s">
        <v>6</v>
      </c>
      <c r="C7" s="8" t="s">
        <v>5</v>
      </c>
      <c r="D7" s="8" t="s">
        <v>20</v>
      </c>
      <c r="E7" s="8" t="s">
        <v>21</v>
      </c>
      <c r="F7" s="8" t="s">
        <v>61</v>
      </c>
      <c r="G7" t="s">
        <v>15</v>
      </c>
      <c r="H7" t="s">
        <v>16</v>
      </c>
      <c r="I7" s="3" t="s">
        <v>62</v>
      </c>
      <c r="K7" s="9" t="s">
        <v>19</v>
      </c>
      <c r="L7" s="9"/>
    </row>
    <row r="8" spans="1:12" s="1" customFormat="1" ht="18" x14ac:dyDescent="0.2">
      <c r="A8" s="1">
        <v>1934</v>
      </c>
      <c r="B8" s="4">
        <v>60913</v>
      </c>
      <c r="C8" s="4">
        <v>5879</v>
      </c>
      <c r="D8" s="12">
        <f>B8/10000</f>
        <v>6.0913000000000004</v>
      </c>
      <c r="E8" s="12">
        <f>C8/10000</f>
        <v>0.58789999999999998</v>
      </c>
      <c r="F8" s="2">
        <f>D8/E8</f>
        <v>10.361115836026537</v>
      </c>
      <c r="G8" s="6">
        <f>L8</f>
        <v>644.98802917105104</v>
      </c>
      <c r="H8" s="11">
        <f>$L$10*G8</f>
        <v>11.733605740225004</v>
      </c>
      <c r="I8" s="11">
        <f>(H8-F8)^2</f>
        <v>1.8837285371267174</v>
      </c>
      <c r="K8" s="9" t="s">
        <v>71</v>
      </c>
      <c r="L8" s="10">
        <v>644.98802917105104</v>
      </c>
    </row>
    <row r="9" spans="1:12" s="1" customFormat="1" x14ac:dyDescent="0.2">
      <c r="A9" s="1">
        <v>1935</v>
      </c>
      <c r="B9" s="4">
        <v>72294</v>
      </c>
      <c r="C9" s="4">
        <v>6295</v>
      </c>
      <c r="D9" s="12">
        <f t="shared" ref="D9:E41" si="0">B9/10000</f>
        <v>7.2294</v>
      </c>
      <c r="E9" s="12">
        <f t="shared" si="0"/>
        <v>0.62949999999999995</v>
      </c>
      <c r="F9" s="2">
        <f t="shared" ref="F9:F41" si="1">D9/E9</f>
        <v>11.484352660841939</v>
      </c>
      <c r="G9" s="6">
        <f>G8+$L$9*G8*(1-G8/$L$11)-$L$10*E8*G8</f>
        <v>621.50562150851056</v>
      </c>
      <c r="H9" s="11">
        <f t="shared" ref="H9:H41" si="2">$L$10*G9</f>
        <v>11.306414380258822</v>
      </c>
      <c r="I9" s="11">
        <f t="shared" ref="I9:I41" si="3">(H9-F9)^2</f>
        <v>3.1662031696876036E-2</v>
      </c>
      <c r="K9" s="10" t="s">
        <v>12</v>
      </c>
      <c r="L9" s="10">
        <v>7.0355365875895109E-2</v>
      </c>
    </row>
    <row r="10" spans="1:12" s="1" customFormat="1" x14ac:dyDescent="0.2">
      <c r="A10" s="1">
        <v>1936</v>
      </c>
      <c r="B10" s="4">
        <v>78353</v>
      </c>
      <c r="C10" s="4">
        <v>6771</v>
      </c>
      <c r="D10" s="12">
        <f t="shared" si="0"/>
        <v>7.8353000000000002</v>
      </c>
      <c r="E10" s="12">
        <f t="shared" si="0"/>
        <v>0.67710000000000004</v>
      </c>
      <c r="F10" s="2">
        <f t="shared" si="1"/>
        <v>11.571850539063654</v>
      </c>
      <c r="G10" s="6">
        <f>G9+$L$9*G9*(1-G9/$L$11)-$L$10*E9*G9</f>
        <v>600.58157471040363</v>
      </c>
      <c r="H10" s="11">
        <f t="shared" si="2"/>
        <v>10.925764655744489</v>
      </c>
      <c r="I10" s="11">
        <f t="shared" si="3"/>
        <v>0.41742696862430534</v>
      </c>
      <c r="K10" s="10" t="s">
        <v>14</v>
      </c>
      <c r="L10" s="10">
        <v>1.8191974439130634E-2</v>
      </c>
    </row>
    <row r="11" spans="1:12" s="1" customFormat="1" x14ac:dyDescent="0.2">
      <c r="A11" s="1">
        <v>1937</v>
      </c>
      <c r="B11" s="4">
        <v>91552</v>
      </c>
      <c r="C11" s="4">
        <v>8223</v>
      </c>
      <c r="D11" s="12">
        <f t="shared" si="0"/>
        <v>9.1552000000000007</v>
      </c>
      <c r="E11" s="12">
        <f t="shared" si="0"/>
        <v>0.82230000000000003</v>
      </c>
      <c r="F11" s="2">
        <f t="shared" si="1"/>
        <v>11.133649519640034</v>
      </c>
      <c r="G11" s="6">
        <f t="shared" ref="G11:G41" si="4">G10+$L$9*G10*(1-G10/$L$11)-$L$10*E10*G10</f>
        <v>581.71363841586913</v>
      </c>
      <c r="H11" s="11">
        <f t="shared" si="2"/>
        <v>10.582519640955171</v>
      </c>
      <c r="I11" s="11">
        <f t="shared" si="3"/>
        <v>0.30374414317919191</v>
      </c>
      <c r="K11" s="10" t="s">
        <v>13</v>
      </c>
      <c r="L11" s="10">
        <v>472.35767294151702</v>
      </c>
    </row>
    <row r="12" spans="1:12" s="1" customFormat="1" x14ac:dyDescent="0.2">
      <c r="A12" s="1">
        <v>1938</v>
      </c>
      <c r="B12" s="4">
        <v>78288</v>
      </c>
      <c r="C12" s="4">
        <v>6830</v>
      </c>
      <c r="D12" s="12">
        <f t="shared" si="0"/>
        <v>7.8288000000000002</v>
      </c>
      <c r="E12" s="12">
        <f t="shared" si="0"/>
        <v>0.68300000000000005</v>
      </c>
      <c r="F12" s="2">
        <f t="shared" si="1"/>
        <v>11.462371888726206</v>
      </c>
      <c r="G12" s="6">
        <f t="shared" si="4"/>
        <v>563.53665960933927</v>
      </c>
      <c r="H12" s="11">
        <f t="shared" si="2"/>
        <v>10.251844507126162</v>
      </c>
      <c r="I12" s="11">
        <f t="shared" si="3"/>
        <v>1.4653765416034605</v>
      </c>
    </row>
    <row r="13" spans="1:12" x14ac:dyDescent="0.2">
      <c r="A13">
        <v>1939</v>
      </c>
      <c r="B13" s="4">
        <v>110418</v>
      </c>
      <c r="C13" s="4">
        <v>10488</v>
      </c>
      <c r="D13" s="12">
        <f t="shared" si="0"/>
        <v>11.0418</v>
      </c>
      <c r="E13" s="12">
        <f t="shared" si="0"/>
        <v>1.0488</v>
      </c>
      <c r="F13" s="2">
        <f t="shared" si="1"/>
        <v>10.528032036613274</v>
      </c>
      <c r="G13" s="6">
        <f t="shared" si="4"/>
        <v>548.88144763819309</v>
      </c>
      <c r="H13" s="11">
        <f t="shared" si="2"/>
        <v>9.9852372655470276</v>
      </c>
      <c r="I13" s="11">
        <f t="shared" si="3"/>
        <v>0.29462616349685861</v>
      </c>
      <c r="J13" s="1"/>
    </row>
    <row r="14" spans="1:12" x14ac:dyDescent="0.2">
      <c r="A14">
        <v>1940</v>
      </c>
      <c r="B14" s="4">
        <v>114590</v>
      </c>
      <c r="C14" s="4">
        <v>10801</v>
      </c>
      <c r="D14" s="12">
        <f t="shared" si="0"/>
        <v>11.459</v>
      </c>
      <c r="E14" s="12">
        <f t="shared" si="0"/>
        <v>1.0801000000000001</v>
      </c>
      <c r="F14" s="2">
        <f t="shared" si="1"/>
        <v>10.609202851587815</v>
      </c>
      <c r="G14" s="6">
        <f t="shared" si="4"/>
        <v>532.15286672684476</v>
      </c>
      <c r="H14" s="11">
        <f t="shared" si="2"/>
        <v>9.6809113492048517</v>
      </c>
      <c r="I14" s="11">
        <f t="shared" si="3"/>
        <v>0.86172511339641944</v>
      </c>
      <c r="K14" s="1"/>
      <c r="L14" s="1"/>
    </row>
    <row r="15" spans="1:12" x14ac:dyDescent="0.2">
      <c r="A15">
        <v>1941</v>
      </c>
      <c r="B15" s="4">
        <v>76841</v>
      </c>
      <c r="C15" s="4">
        <v>9584</v>
      </c>
      <c r="D15" s="12">
        <f t="shared" si="0"/>
        <v>7.6840999999999999</v>
      </c>
      <c r="E15" s="12">
        <f t="shared" si="0"/>
        <v>0.95840000000000003</v>
      </c>
      <c r="F15" s="2">
        <f t="shared" si="1"/>
        <v>8.0176335559265439</v>
      </c>
      <c r="G15" s="6">
        <f t="shared" si="4"/>
        <v>516.95705358226849</v>
      </c>
      <c r="H15" s="11">
        <f t="shared" si="2"/>
        <v>9.4044695048969142</v>
      </c>
      <c r="I15" s="11">
        <f t="shared" si="3"/>
        <v>1.9233139493565476</v>
      </c>
      <c r="K15" s="31" t="s">
        <v>68</v>
      </c>
      <c r="L15" s="44">
        <f>L9*L11*10000/4</f>
        <v>83082.24226021707</v>
      </c>
    </row>
    <row r="16" spans="1:12" x14ac:dyDescent="0.2">
      <c r="A16">
        <v>1942</v>
      </c>
      <c r="B16" s="4">
        <v>41965</v>
      </c>
      <c r="C16" s="4">
        <v>5961</v>
      </c>
      <c r="D16" s="12">
        <f t="shared" si="0"/>
        <v>4.1965000000000003</v>
      </c>
      <c r="E16" s="12">
        <f t="shared" si="0"/>
        <v>0.59609999999999996</v>
      </c>
      <c r="F16" s="2">
        <f t="shared" si="1"/>
        <v>7.0399261868813969</v>
      </c>
      <c r="G16" s="6">
        <f t="shared" si="4"/>
        <v>504.50973683829085</v>
      </c>
      <c r="H16" s="11">
        <f t="shared" si="2"/>
        <v>9.1780282368547095</v>
      </c>
      <c r="I16" s="11">
        <f t="shared" si="3"/>
        <v>4.5714803761000811</v>
      </c>
      <c r="K16" s="31" t="s">
        <v>69</v>
      </c>
      <c r="L16" s="44">
        <f>L11*10000/2</f>
        <v>2361788.364707585</v>
      </c>
    </row>
    <row r="17" spans="1:12" x14ac:dyDescent="0.2">
      <c r="A17">
        <v>1943</v>
      </c>
      <c r="B17" s="4">
        <v>50058</v>
      </c>
      <c r="C17" s="4">
        <v>5930</v>
      </c>
      <c r="D17" s="12">
        <f t="shared" si="0"/>
        <v>5.0057999999999998</v>
      </c>
      <c r="E17" s="12">
        <f t="shared" si="0"/>
        <v>0.59299999999999997</v>
      </c>
      <c r="F17" s="2">
        <f t="shared" si="1"/>
        <v>8.4414839797639125</v>
      </c>
      <c r="G17" s="6">
        <f t="shared" si="4"/>
        <v>496.62267120259128</v>
      </c>
      <c r="H17" s="11">
        <f t="shared" si="2"/>
        <v>9.0345469404103174</v>
      </c>
      <c r="I17" s="11">
        <f t="shared" si="3"/>
        <v>0.35172367529067916</v>
      </c>
      <c r="K17" s="31" t="s">
        <v>70</v>
      </c>
      <c r="L17" s="44">
        <f>L9*10000/(2*L10)</f>
        <v>19336.92412313473</v>
      </c>
    </row>
    <row r="18" spans="1:12" x14ac:dyDescent="0.2">
      <c r="A18">
        <v>1944</v>
      </c>
      <c r="B18" s="4">
        <v>64869</v>
      </c>
      <c r="C18" s="4">
        <v>6475</v>
      </c>
      <c r="D18" s="12">
        <f t="shared" si="0"/>
        <v>6.4869000000000003</v>
      </c>
      <c r="E18" s="12">
        <f t="shared" si="0"/>
        <v>0.64749999999999996</v>
      </c>
      <c r="F18" s="2">
        <f t="shared" si="1"/>
        <v>10.01837837837838</v>
      </c>
      <c r="G18" s="6">
        <f t="shared" si="4"/>
        <v>489.47031462363282</v>
      </c>
      <c r="H18" s="11">
        <f t="shared" si="2"/>
        <v>8.9044314523463584</v>
      </c>
      <c r="I18" s="11">
        <f t="shared" si="3"/>
        <v>1.2408777540161893</v>
      </c>
    </row>
    <row r="19" spans="1:12" x14ac:dyDescent="0.2">
      <c r="A19">
        <v>1945</v>
      </c>
      <c r="B19" s="4">
        <v>89194</v>
      </c>
      <c r="C19" s="4">
        <v>9377</v>
      </c>
      <c r="D19" s="12">
        <f t="shared" si="0"/>
        <v>8.9193999999999996</v>
      </c>
      <c r="E19" s="12">
        <f t="shared" si="0"/>
        <v>0.93769999999999998</v>
      </c>
      <c r="F19" s="2">
        <f t="shared" si="1"/>
        <v>9.5119974405460166</v>
      </c>
      <c r="G19" s="6">
        <f t="shared" si="4"/>
        <v>482.45711163222103</v>
      </c>
      <c r="H19" s="11">
        <f t="shared" si="2"/>
        <v>8.7768474427901602</v>
      </c>
      <c r="I19" s="11">
        <f t="shared" si="3"/>
        <v>0.54044551920043571</v>
      </c>
      <c r="K19" s="1"/>
      <c r="L19" s="6"/>
    </row>
    <row r="20" spans="1:12" x14ac:dyDescent="0.2">
      <c r="A20">
        <v>1946</v>
      </c>
      <c r="B20" s="4">
        <v>127701</v>
      </c>
      <c r="C20" s="4">
        <v>13958</v>
      </c>
      <c r="D20" s="12">
        <f t="shared" si="0"/>
        <v>12.770099999999999</v>
      </c>
      <c r="E20" s="12">
        <f t="shared" si="0"/>
        <v>1.3957999999999999</v>
      </c>
      <c r="F20" s="2">
        <f t="shared" si="1"/>
        <v>9.1489468405215639</v>
      </c>
      <c r="G20" s="6">
        <f t="shared" si="4"/>
        <v>473.50131987891018</v>
      </c>
      <c r="H20" s="11">
        <f t="shared" si="2"/>
        <v>8.6139239081317527</v>
      </c>
      <c r="I20" s="11">
        <f t="shared" si="3"/>
        <v>0.28624953818299254</v>
      </c>
      <c r="K20" s="1"/>
      <c r="L20" s="23"/>
    </row>
    <row r="21" spans="1:12" x14ac:dyDescent="0.2">
      <c r="A21">
        <v>1947</v>
      </c>
      <c r="B21" s="4">
        <v>160151</v>
      </c>
      <c r="C21" s="4">
        <v>20383</v>
      </c>
      <c r="D21" s="12">
        <f t="shared" si="0"/>
        <v>16.0151</v>
      </c>
      <c r="E21" s="12">
        <f t="shared" si="0"/>
        <v>2.0383</v>
      </c>
      <c r="F21" s="2">
        <f t="shared" si="1"/>
        <v>7.8570867880096156</v>
      </c>
      <c r="G21" s="6">
        <f t="shared" si="4"/>
        <v>461.39734837969877</v>
      </c>
      <c r="H21" s="11">
        <f t="shared" si="2"/>
        <v>8.3937287680061328</v>
      </c>
      <c r="I21" s="11">
        <f t="shared" si="3"/>
        <v>0.28798461469458236</v>
      </c>
      <c r="K21" s="1"/>
      <c r="L21" s="1"/>
    </row>
    <row r="22" spans="1:12" x14ac:dyDescent="0.2">
      <c r="A22">
        <v>1948</v>
      </c>
      <c r="B22" s="4">
        <v>206993</v>
      </c>
      <c r="C22" s="4">
        <v>24781</v>
      </c>
      <c r="D22" s="12">
        <f t="shared" si="0"/>
        <v>20.699300000000001</v>
      </c>
      <c r="E22" s="12">
        <f t="shared" si="0"/>
        <v>2.4781</v>
      </c>
      <c r="F22" s="2">
        <f t="shared" si="1"/>
        <v>8.352891328033575</v>
      </c>
      <c r="G22" s="6">
        <f t="shared" si="4"/>
        <v>445.04163609186031</v>
      </c>
      <c r="H22" s="11">
        <f t="shared" si="2"/>
        <v>8.0961860681320008</v>
      </c>
      <c r="I22" s="11">
        <f t="shared" si="3"/>
        <v>6.5897590461134775E-2</v>
      </c>
    </row>
    <row r="23" spans="1:12" s="1" customFormat="1" x14ac:dyDescent="0.2">
      <c r="A23" s="1">
        <v>1949</v>
      </c>
      <c r="B23" s="4">
        <v>200070</v>
      </c>
      <c r="C23" s="4">
        <v>24923</v>
      </c>
      <c r="D23" s="12">
        <f t="shared" si="0"/>
        <v>20.007000000000001</v>
      </c>
      <c r="E23" s="12">
        <f t="shared" si="0"/>
        <v>2.4923000000000002</v>
      </c>
      <c r="F23" s="2">
        <f t="shared" si="1"/>
        <v>8.0275247763110382</v>
      </c>
      <c r="G23" s="6">
        <f t="shared" si="4"/>
        <v>426.78916940529149</v>
      </c>
      <c r="H23" s="11">
        <f t="shared" si="2"/>
        <v>7.7641376607188572</v>
      </c>
      <c r="I23" s="11">
        <f t="shared" si="3"/>
        <v>6.9372772659968898E-2</v>
      </c>
    </row>
    <row r="24" spans="1:12" s="1" customFormat="1" x14ac:dyDescent="0.2">
      <c r="A24" s="1">
        <v>1950</v>
      </c>
      <c r="B24" s="4">
        <v>224810</v>
      </c>
      <c r="C24" s="4">
        <v>31856</v>
      </c>
      <c r="D24" s="12">
        <f t="shared" si="0"/>
        <v>22.481000000000002</v>
      </c>
      <c r="E24" s="12">
        <f t="shared" si="0"/>
        <v>3.1856</v>
      </c>
      <c r="F24" s="2">
        <f t="shared" si="1"/>
        <v>7.0570693119035663</v>
      </c>
      <c r="G24" s="6">
        <f t="shared" si="4"/>
        <v>410.33531504057157</v>
      </c>
      <c r="H24" s="11">
        <f t="shared" si="2"/>
        <v>7.4648095626906938</v>
      </c>
      <c r="I24" s="11">
        <f t="shared" si="3"/>
        <v>0.16625211211194962</v>
      </c>
    </row>
    <row r="25" spans="1:12" s="1" customFormat="1" x14ac:dyDescent="0.2">
      <c r="A25" s="1">
        <v>1951</v>
      </c>
      <c r="B25" s="4">
        <v>186015</v>
      </c>
      <c r="C25" s="4">
        <v>18403</v>
      </c>
      <c r="D25" s="12">
        <f t="shared" si="0"/>
        <v>18.601500000000001</v>
      </c>
      <c r="E25" s="12">
        <f t="shared" si="0"/>
        <v>1.8403</v>
      </c>
      <c r="F25" s="2">
        <f t="shared" si="1"/>
        <v>10.107862848448622</v>
      </c>
      <c r="G25" s="6">
        <f t="shared" si="4"/>
        <v>390.34606536796656</v>
      </c>
      <c r="H25" s="11">
        <f t="shared" si="2"/>
        <v>7.1011656435892636</v>
      </c>
      <c r="I25" s="11">
        <f t="shared" si="3"/>
        <v>9.0402280817090812</v>
      </c>
    </row>
    <row r="26" spans="1:12" s="1" customFormat="1" x14ac:dyDescent="0.2">
      <c r="A26" s="1">
        <v>1952</v>
      </c>
      <c r="B26" s="4">
        <v>195227</v>
      </c>
      <c r="C26" s="4">
        <v>34834</v>
      </c>
      <c r="D26" s="12">
        <f t="shared" si="0"/>
        <v>19.5227</v>
      </c>
      <c r="E26" s="12">
        <f t="shared" si="0"/>
        <v>3.4834000000000001</v>
      </c>
      <c r="F26" s="2">
        <f t="shared" si="1"/>
        <v>5.6044956077395645</v>
      </c>
      <c r="G26" s="6">
        <f t="shared" si="4"/>
        <v>382.04595640853171</v>
      </c>
      <c r="H26" s="11">
        <f t="shared" si="2"/>
        <v>6.9501702735572257</v>
      </c>
      <c r="I26" s="11">
        <f t="shared" si="3"/>
        <v>1.8108403062234744</v>
      </c>
    </row>
    <row r="27" spans="1:12" s="1" customFormat="1" x14ac:dyDescent="0.2">
      <c r="A27" s="1">
        <v>1953</v>
      </c>
      <c r="B27" s="4">
        <v>140042</v>
      </c>
      <c r="C27" s="4">
        <v>36356</v>
      </c>
      <c r="D27" s="12">
        <f t="shared" si="0"/>
        <v>14.004200000000001</v>
      </c>
      <c r="E27" s="12">
        <f t="shared" si="0"/>
        <v>3.6356000000000002</v>
      </c>
      <c r="F27" s="2">
        <f t="shared" si="1"/>
        <v>3.8519639124216085</v>
      </c>
      <c r="G27" s="6">
        <f t="shared" si="4"/>
        <v>362.97482011047873</v>
      </c>
      <c r="H27" s="11">
        <f t="shared" si="2"/>
        <v>6.6032286494978694</v>
      </c>
      <c r="I27" s="11">
        <f t="shared" si="3"/>
        <v>7.569457653479307</v>
      </c>
    </row>
    <row r="28" spans="1:12" s="1" customFormat="1" x14ac:dyDescent="0.2">
      <c r="A28" s="1">
        <v>1954</v>
      </c>
      <c r="B28" s="4">
        <v>140033</v>
      </c>
      <c r="C28" s="4">
        <v>26288</v>
      </c>
      <c r="D28" s="12">
        <f t="shared" si="0"/>
        <v>14.003299999999999</v>
      </c>
      <c r="E28" s="12">
        <f t="shared" si="0"/>
        <v>2.6288</v>
      </c>
      <c r="F28" s="2">
        <f t="shared" si="1"/>
        <v>5.326879184418746</v>
      </c>
      <c r="G28" s="6">
        <f t="shared" si="4"/>
        <v>344.88172272756384</v>
      </c>
      <c r="H28" s="11">
        <f t="shared" si="2"/>
        <v>6.2740794843831802</v>
      </c>
      <c r="I28" s="11">
        <f t="shared" si="3"/>
        <v>0.89718840825271418</v>
      </c>
    </row>
    <row r="29" spans="1:12" s="1" customFormat="1" x14ac:dyDescent="0.2">
      <c r="A29" s="1">
        <v>1955</v>
      </c>
      <c r="B29" s="4">
        <v>140865</v>
      </c>
      <c r="C29" s="4">
        <v>17198</v>
      </c>
      <c r="D29" s="12">
        <f t="shared" si="0"/>
        <v>14.086499999999999</v>
      </c>
      <c r="E29" s="12">
        <f t="shared" si="0"/>
        <v>1.7198</v>
      </c>
      <c r="F29" s="2">
        <f t="shared" si="1"/>
        <v>8.1907779974415629</v>
      </c>
      <c r="G29" s="6">
        <f t="shared" si="4"/>
        <v>334.93666409009018</v>
      </c>
      <c r="H29" s="11">
        <f t="shared" si="2"/>
        <v>6.093159231854604</v>
      </c>
      <c r="I29" s="11">
        <f t="shared" si="3"/>
        <v>4.4000044857425573</v>
      </c>
    </row>
    <row r="30" spans="1:12" s="1" customFormat="1" x14ac:dyDescent="0.2">
      <c r="A30" s="1">
        <v>1956</v>
      </c>
      <c r="B30" s="4">
        <v>117026</v>
      </c>
      <c r="C30" s="4">
        <v>27205</v>
      </c>
      <c r="D30" s="12">
        <f t="shared" si="0"/>
        <v>11.7026</v>
      </c>
      <c r="E30" s="12">
        <f t="shared" si="0"/>
        <v>2.7204999999999999</v>
      </c>
      <c r="F30" s="2">
        <f t="shared" si="1"/>
        <v>4.3016357287263371</v>
      </c>
      <c r="G30" s="6">
        <f t="shared" si="4"/>
        <v>331.31319524178446</v>
      </c>
      <c r="H30" s="11">
        <f t="shared" si="2"/>
        <v>6.02724117918524</v>
      </c>
      <c r="I30" s="11">
        <f t="shared" si="3"/>
        <v>2.9777141706534733</v>
      </c>
    </row>
    <row r="31" spans="1:12" s="1" customFormat="1" x14ac:dyDescent="0.2">
      <c r="A31" s="1">
        <v>1957</v>
      </c>
      <c r="B31" s="4">
        <v>163020</v>
      </c>
      <c r="C31" s="4">
        <v>26769</v>
      </c>
      <c r="D31" s="12">
        <f t="shared" si="0"/>
        <v>16.302</v>
      </c>
      <c r="E31" s="12">
        <f t="shared" si="0"/>
        <v>2.6768999999999998</v>
      </c>
      <c r="F31" s="2">
        <f t="shared" si="1"/>
        <v>6.0898800851731485</v>
      </c>
      <c r="G31" s="6">
        <f t="shared" si="4"/>
        <v>321.87627523158068</v>
      </c>
      <c r="H31" s="11">
        <f t="shared" si="2"/>
        <v>5.8555649715754923</v>
      </c>
      <c r="I31" s="11">
        <f t="shared" si="3"/>
        <v>5.4903572460282539E-2</v>
      </c>
    </row>
    <row r="32" spans="1:12" s="1" customFormat="1" x14ac:dyDescent="0.2">
      <c r="A32" s="1">
        <v>1958</v>
      </c>
      <c r="B32" s="4">
        <v>148450</v>
      </c>
      <c r="C32" s="4">
        <v>31135</v>
      </c>
      <c r="D32" s="12">
        <f t="shared" si="0"/>
        <v>14.845000000000001</v>
      </c>
      <c r="E32" s="12">
        <f t="shared" si="0"/>
        <v>3.1135000000000002</v>
      </c>
      <c r="F32" s="2">
        <f t="shared" si="1"/>
        <v>4.767946041432471</v>
      </c>
      <c r="G32" s="6">
        <f t="shared" si="4"/>
        <v>313.41587709465779</v>
      </c>
      <c r="H32" s="11">
        <f t="shared" si="2"/>
        <v>5.7016536249237229</v>
      </c>
      <c r="I32" s="11">
        <f t="shared" si="3"/>
        <v>0.87180985146907297</v>
      </c>
      <c r="J32" s="7"/>
    </row>
    <row r="33" spans="1:11" s="1" customFormat="1" x14ac:dyDescent="0.2">
      <c r="A33" s="1">
        <v>1959</v>
      </c>
      <c r="B33" s="4">
        <v>140484</v>
      </c>
      <c r="C33" s="4">
        <v>28198</v>
      </c>
      <c r="D33" s="12">
        <f t="shared" si="0"/>
        <v>14.048400000000001</v>
      </c>
      <c r="E33" s="12">
        <f t="shared" si="0"/>
        <v>2.8197999999999999</v>
      </c>
      <c r="F33" s="2">
        <f t="shared" si="1"/>
        <v>4.9820554649265913</v>
      </c>
      <c r="G33" s="6">
        <f t="shared" si="4"/>
        <v>303.08346169884106</v>
      </c>
      <c r="H33" s="11">
        <f t="shared" si="2"/>
        <v>5.5136865881485448</v>
      </c>
      <c r="I33" s="11">
        <f t="shared" si="3"/>
        <v>0.28263165117823591</v>
      </c>
    </row>
    <row r="34" spans="1:11" x14ac:dyDescent="0.2">
      <c r="A34" s="1">
        <v>1960</v>
      </c>
      <c r="B34" s="4">
        <v>244331</v>
      </c>
      <c r="C34" s="4">
        <v>35841</v>
      </c>
      <c r="D34" s="12">
        <f t="shared" si="0"/>
        <v>24.4331</v>
      </c>
      <c r="E34" s="12">
        <f t="shared" si="0"/>
        <v>3.5840999999999998</v>
      </c>
      <c r="F34" s="2">
        <f t="shared" si="1"/>
        <v>6.8170809966239787</v>
      </c>
      <c r="G34" s="6">
        <f t="shared" si="4"/>
        <v>295.17748007810985</v>
      </c>
      <c r="H34" s="11">
        <f t="shared" si="2"/>
        <v>5.3698611725879664</v>
      </c>
      <c r="I34" s="11">
        <f t="shared" si="3"/>
        <v>2.0944452190828264</v>
      </c>
    </row>
    <row r="35" spans="1:11" x14ac:dyDescent="0.2">
      <c r="A35" s="1">
        <v>1961</v>
      </c>
      <c r="B35" s="4">
        <v>230886</v>
      </c>
      <c r="C35" s="4">
        <v>41646</v>
      </c>
      <c r="D35" s="12">
        <f t="shared" si="0"/>
        <v>23.0886</v>
      </c>
      <c r="E35" s="12">
        <f t="shared" si="0"/>
        <v>4.1646000000000001</v>
      </c>
      <c r="F35" s="2">
        <f t="shared" si="1"/>
        <v>5.5440138308601066</v>
      </c>
      <c r="G35" s="6">
        <f t="shared" si="4"/>
        <v>283.72113078422501</v>
      </c>
      <c r="H35" s="11">
        <f t="shared" si="2"/>
        <v>5.1614475590678612</v>
      </c>
      <c r="I35" s="11">
        <f t="shared" si="3"/>
        <v>0.14635695231301812</v>
      </c>
    </row>
    <row r="36" spans="1:11" x14ac:dyDescent="0.2">
      <c r="A36" s="1">
        <v>1962</v>
      </c>
      <c r="B36" s="4">
        <v>174063</v>
      </c>
      <c r="C36" s="4">
        <v>42248</v>
      </c>
      <c r="D36" s="12">
        <f t="shared" si="0"/>
        <v>17.406300000000002</v>
      </c>
      <c r="E36" s="12">
        <f t="shared" si="0"/>
        <v>4.2248000000000001</v>
      </c>
      <c r="F36" s="2">
        <f t="shared" si="1"/>
        <v>4.1200293505017989</v>
      </c>
      <c r="G36" s="6">
        <f t="shared" si="4"/>
        <v>270.19733437788699</v>
      </c>
      <c r="H36" s="11">
        <f t="shared" si="2"/>
        <v>4.9154230005237531</v>
      </c>
      <c r="I36" s="11">
        <f t="shared" si="3"/>
        <v>0.63265105849524705</v>
      </c>
    </row>
    <row r="37" spans="1:11" x14ac:dyDescent="0.2">
      <c r="A37" s="1">
        <v>1963</v>
      </c>
      <c r="B37" s="4">
        <v>145469</v>
      </c>
      <c r="C37" s="4">
        <v>33303</v>
      </c>
      <c r="D37" s="12">
        <f t="shared" si="0"/>
        <v>14.546900000000001</v>
      </c>
      <c r="E37" s="12">
        <f t="shared" si="0"/>
        <v>3.3302999999999998</v>
      </c>
      <c r="F37" s="2">
        <f t="shared" si="1"/>
        <v>4.3680449208779999</v>
      </c>
      <c r="G37" s="6">
        <f t="shared" si="4"/>
        <v>257.56651156063509</v>
      </c>
      <c r="H37" s="11">
        <f t="shared" si="2"/>
        <v>4.6856433946871183</v>
      </c>
      <c r="I37" s="11">
        <f t="shared" si="3"/>
        <v>0.10086879056588129</v>
      </c>
    </row>
    <row r="38" spans="1:11" x14ac:dyDescent="0.2">
      <c r="A38" s="1">
        <v>1964</v>
      </c>
      <c r="B38" s="4">
        <v>203882</v>
      </c>
      <c r="C38" s="4">
        <v>42090</v>
      </c>
      <c r="D38" s="12">
        <f t="shared" si="0"/>
        <v>20.388200000000001</v>
      </c>
      <c r="E38" s="12">
        <f t="shared" si="0"/>
        <v>4.2089999999999996</v>
      </c>
      <c r="F38" s="2">
        <f t="shared" si="1"/>
        <v>4.8439534331195064</v>
      </c>
      <c r="G38" s="6">
        <f t="shared" si="4"/>
        <v>250.20200523328131</v>
      </c>
      <c r="H38" s="11">
        <f t="shared" si="2"/>
        <v>4.5516684838230832</v>
      </c>
      <c r="I38" s="11">
        <f t="shared" si="3"/>
        <v>8.5430491585212695E-2</v>
      </c>
    </row>
    <row r="39" spans="1:11" x14ac:dyDescent="0.2">
      <c r="A39" s="1">
        <v>1965</v>
      </c>
      <c r="B39" s="4">
        <v>180086</v>
      </c>
      <c r="C39" s="4">
        <v>43228</v>
      </c>
      <c r="D39" s="12">
        <f t="shared" si="0"/>
        <v>18.008600000000001</v>
      </c>
      <c r="E39" s="12">
        <f t="shared" si="0"/>
        <v>4.3228</v>
      </c>
      <c r="F39" s="2">
        <f t="shared" si="1"/>
        <v>4.1659572499306012</v>
      </c>
      <c r="G39" s="6">
        <f t="shared" si="4"/>
        <v>239.32296686477716</v>
      </c>
      <c r="H39" s="11">
        <f t="shared" si="2"/>
        <v>4.3537572959009339</v>
      </c>
      <c r="I39" s="11">
        <f t="shared" si="3"/>
        <v>3.5268857266459043E-2</v>
      </c>
    </row>
    <row r="40" spans="1:11" x14ac:dyDescent="0.2">
      <c r="A40" s="1">
        <v>1966</v>
      </c>
      <c r="B40" s="4">
        <v>182294</v>
      </c>
      <c r="C40" s="4">
        <v>40393</v>
      </c>
      <c r="D40" s="12">
        <f t="shared" si="0"/>
        <v>18.229399999999998</v>
      </c>
      <c r="E40" s="12">
        <f t="shared" si="0"/>
        <v>4.0392999999999999</v>
      </c>
      <c r="F40" s="2">
        <f t="shared" si="1"/>
        <v>4.5130096798950312</v>
      </c>
      <c r="G40" s="6">
        <f t="shared" si="4"/>
        <v>228.80929664685553</v>
      </c>
      <c r="H40" s="11">
        <f t="shared" si="2"/>
        <v>4.1624928760350546</v>
      </c>
      <c r="I40" s="11">
        <f t="shared" si="3"/>
        <v>0.12286202978821333</v>
      </c>
    </row>
    <row r="41" spans="1:11" x14ac:dyDescent="0.2">
      <c r="A41" s="1">
        <v>1967</v>
      </c>
      <c r="B41" s="4">
        <v>178944</v>
      </c>
      <c r="C41" s="4">
        <v>33814</v>
      </c>
      <c r="D41" s="12">
        <f t="shared" si="0"/>
        <v>17.894400000000001</v>
      </c>
      <c r="E41" s="12">
        <f t="shared" si="0"/>
        <v>3.3814000000000002</v>
      </c>
      <c r="F41" s="2">
        <f t="shared" si="1"/>
        <v>5.2920092269474184</v>
      </c>
      <c r="G41" s="6">
        <f t="shared" si="4"/>
        <v>220.29587417228916</v>
      </c>
      <c r="H41" s="11">
        <f t="shared" si="2"/>
        <v>4.0076169119882232</v>
      </c>
      <c r="I41" s="11">
        <f t="shared" si="3"/>
        <v>1.6496636187262403</v>
      </c>
    </row>
    <row r="42" spans="1:11" x14ac:dyDescent="0.2">
      <c r="B42" s="4"/>
    </row>
    <row r="44" spans="1:11" x14ac:dyDescent="0.2">
      <c r="H44" s="10" t="s">
        <v>17</v>
      </c>
      <c r="I44" s="13">
        <f>SUM(I8:I41)</f>
        <v>47.534212600189704</v>
      </c>
      <c r="J44" s="10" t="s">
        <v>18</v>
      </c>
      <c r="K44" s="10"/>
    </row>
    <row r="46" spans="1:11" x14ac:dyDescent="0.2">
      <c r="E46" s="1" t="s">
        <v>74</v>
      </c>
      <c r="F46" s="1" t="s">
        <v>72</v>
      </c>
      <c r="G46" t="s">
        <v>73</v>
      </c>
    </row>
    <row r="47" spans="1:11" x14ac:dyDescent="0.2">
      <c r="E47" s="1">
        <v>1934</v>
      </c>
      <c r="F47" s="2">
        <f>F8</f>
        <v>10.361115836026537</v>
      </c>
      <c r="G47" s="48">
        <f>H8</f>
        <v>11.733605740225004</v>
      </c>
    </row>
    <row r="48" spans="1:11" x14ac:dyDescent="0.2">
      <c r="E48" s="1">
        <v>1935</v>
      </c>
      <c r="F48" s="2">
        <f t="shared" ref="F48:F80" si="5">F9</f>
        <v>11.484352660841939</v>
      </c>
      <c r="G48" s="48">
        <f t="shared" ref="G48:G80" si="6">H9</f>
        <v>11.306414380258822</v>
      </c>
    </row>
    <row r="49" spans="5:7" x14ac:dyDescent="0.2">
      <c r="E49" s="1">
        <v>1936</v>
      </c>
      <c r="F49" s="2">
        <f t="shared" si="5"/>
        <v>11.571850539063654</v>
      </c>
      <c r="G49" s="48">
        <f t="shared" si="6"/>
        <v>10.925764655744489</v>
      </c>
    </row>
    <row r="50" spans="5:7" x14ac:dyDescent="0.2">
      <c r="E50" s="1">
        <v>1937</v>
      </c>
      <c r="F50" s="2">
        <f t="shared" si="5"/>
        <v>11.133649519640034</v>
      </c>
      <c r="G50" s="48">
        <f t="shared" si="6"/>
        <v>10.582519640955171</v>
      </c>
    </row>
    <row r="51" spans="5:7" x14ac:dyDescent="0.2">
      <c r="E51" s="1">
        <v>1938</v>
      </c>
      <c r="F51" s="2">
        <f t="shared" si="5"/>
        <v>11.462371888726206</v>
      </c>
      <c r="G51" s="48">
        <f t="shared" si="6"/>
        <v>10.251844507126162</v>
      </c>
    </row>
    <row r="52" spans="5:7" x14ac:dyDescent="0.2">
      <c r="E52" s="1">
        <v>1939</v>
      </c>
      <c r="F52" s="2">
        <f t="shared" si="5"/>
        <v>10.528032036613274</v>
      </c>
      <c r="G52" s="48">
        <f t="shared" si="6"/>
        <v>9.9852372655470276</v>
      </c>
    </row>
    <row r="53" spans="5:7" x14ac:dyDescent="0.2">
      <c r="E53" s="1">
        <v>1940</v>
      </c>
      <c r="F53" s="2">
        <f t="shared" si="5"/>
        <v>10.609202851587815</v>
      </c>
      <c r="G53" s="48">
        <f t="shared" si="6"/>
        <v>9.6809113492048517</v>
      </c>
    </row>
    <row r="54" spans="5:7" x14ac:dyDescent="0.2">
      <c r="E54" s="1">
        <v>1941</v>
      </c>
      <c r="F54" s="2">
        <f t="shared" si="5"/>
        <v>8.0176335559265439</v>
      </c>
      <c r="G54" s="48">
        <f t="shared" si="6"/>
        <v>9.4044695048969142</v>
      </c>
    </row>
    <row r="55" spans="5:7" x14ac:dyDescent="0.2">
      <c r="E55" s="1">
        <v>1942</v>
      </c>
      <c r="F55" s="2">
        <f t="shared" si="5"/>
        <v>7.0399261868813969</v>
      </c>
      <c r="G55" s="48">
        <f t="shared" si="6"/>
        <v>9.1780282368547095</v>
      </c>
    </row>
    <row r="56" spans="5:7" x14ac:dyDescent="0.2">
      <c r="E56" s="1">
        <v>1943</v>
      </c>
      <c r="F56" s="2">
        <f t="shared" si="5"/>
        <v>8.4414839797639125</v>
      </c>
      <c r="G56" s="48">
        <f t="shared" si="6"/>
        <v>9.0345469404103174</v>
      </c>
    </row>
    <row r="57" spans="5:7" x14ac:dyDescent="0.2">
      <c r="E57" s="1">
        <v>1944</v>
      </c>
      <c r="F57" s="2">
        <f t="shared" si="5"/>
        <v>10.01837837837838</v>
      </c>
      <c r="G57" s="48">
        <f t="shared" si="6"/>
        <v>8.9044314523463584</v>
      </c>
    </row>
    <row r="58" spans="5:7" x14ac:dyDescent="0.2">
      <c r="E58" s="1">
        <v>1945</v>
      </c>
      <c r="F58" s="2">
        <f t="shared" si="5"/>
        <v>9.5119974405460166</v>
      </c>
      <c r="G58" s="48">
        <f t="shared" si="6"/>
        <v>8.7768474427901602</v>
      </c>
    </row>
    <row r="59" spans="5:7" x14ac:dyDescent="0.2">
      <c r="E59" s="1">
        <v>1946</v>
      </c>
      <c r="F59" s="2">
        <f t="shared" si="5"/>
        <v>9.1489468405215639</v>
      </c>
      <c r="G59" s="48">
        <f t="shared" si="6"/>
        <v>8.6139239081317527</v>
      </c>
    </row>
    <row r="60" spans="5:7" x14ac:dyDescent="0.2">
      <c r="E60" s="1">
        <v>1947</v>
      </c>
      <c r="F60" s="2">
        <f t="shared" si="5"/>
        <v>7.8570867880096156</v>
      </c>
      <c r="G60" s="48">
        <f t="shared" si="6"/>
        <v>8.3937287680061328</v>
      </c>
    </row>
    <row r="61" spans="5:7" x14ac:dyDescent="0.2">
      <c r="E61" s="1">
        <v>1948</v>
      </c>
      <c r="F61" s="2">
        <f t="shared" si="5"/>
        <v>8.352891328033575</v>
      </c>
      <c r="G61" s="48">
        <f t="shared" si="6"/>
        <v>8.0961860681320008</v>
      </c>
    </row>
    <row r="62" spans="5:7" x14ac:dyDescent="0.2">
      <c r="E62" s="1">
        <v>1949</v>
      </c>
      <c r="F62" s="2">
        <f t="shared" si="5"/>
        <v>8.0275247763110382</v>
      </c>
      <c r="G62" s="48">
        <f t="shared" si="6"/>
        <v>7.7641376607188572</v>
      </c>
    </row>
    <row r="63" spans="5:7" x14ac:dyDescent="0.2">
      <c r="E63" s="1">
        <v>1950</v>
      </c>
      <c r="F63" s="2">
        <f t="shared" si="5"/>
        <v>7.0570693119035663</v>
      </c>
      <c r="G63" s="48">
        <f t="shared" si="6"/>
        <v>7.4648095626906938</v>
      </c>
    </row>
    <row r="64" spans="5:7" x14ac:dyDescent="0.2">
      <c r="E64" s="1">
        <v>1951</v>
      </c>
      <c r="F64" s="2">
        <f t="shared" si="5"/>
        <v>10.107862848448622</v>
      </c>
      <c r="G64" s="48">
        <f t="shared" si="6"/>
        <v>7.1011656435892636</v>
      </c>
    </row>
    <row r="65" spans="5:7" x14ac:dyDescent="0.2">
      <c r="E65" s="1">
        <v>1952</v>
      </c>
      <c r="F65" s="2">
        <f t="shared" si="5"/>
        <v>5.6044956077395645</v>
      </c>
      <c r="G65" s="48">
        <f t="shared" si="6"/>
        <v>6.9501702735572257</v>
      </c>
    </row>
    <row r="66" spans="5:7" x14ac:dyDescent="0.2">
      <c r="E66" s="1">
        <v>1953</v>
      </c>
      <c r="F66" s="2">
        <f t="shared" si="5"/>
        <v>3.8519639124216085</v>
      </c>
      <c r="G66" s="48">
        <f t="shared" si="6"/>
        <v>6.6032286494978694</v>
      </c>
    </row>
    <row r="67" spans="5:7" x14ac:dyDescent="0.2">
      <c r="E67" s="1">
        <v>1954</v>
      </c>
      <c r="F67" s="2">
        <f t="shared" si="5"/>
        <v>5.326879184418746</v>
      </c>
      <c r="G67" s="48">
        <f t="shared" si="6"/>
        <v>6.2740794843831802</v>
      </c>
    </row>
    <row r="68" spans="5:7" x14ac:dyDescent="0.2">
      <c r="E68" s="1">
        <v>1955</v>
      </c>
      <c r="F68" s="2">
        <f t="shared" si="5"/>
        <v>8.1907779974415629</v>
      </c>
      <c r="G68" s="48">
        <f t="shared" si="6"/>
        <v>6.093159231854604</v>
      </c>
    </row>
    <row r="69" spans="5:7" x14ac:dyDescent="0.2">
      <c r="E69" s="1">
        <v>1956</v>
      </c>
      <c r="F69" s="2">
        <f t="shared" si="5"/>
        <v>4.3016357287263371</v>
      </c>
      <c r="G69" s="48">
        <f t="shared" si="6"/>
        <v>6.02724117918524</v>
      </c>
    </row>
    <row r="70" spans="5:7" x14ac:dyDescent="0.2">
      <c r="E70" s="1">
        <v>1957</v>
      </c>
      <c r="F70" s="2">
        <f t="shared" si="5"/>
        <v>6.0898800851731485</v>
      </c>
      <c r="G70" s="48">
        <f t="shared" si="6"/>
        <v>5.8555649715754923</v>
      </c>
    </row>
    <row r="71" spans="5:7" x14ac:dyDescent="0.2">
      <c r="E71" s="1">
        <v>1958</v>
      </c>
      <c r="F71" s="2">
        <f t="shared" si="5"/>
        <v>4.767946041432471</v>
      </c>
      <c r="G71" s="48">
        <f t="shared" si="6"/>
        <v>5.7016536249237229</v>
      </c>
    </row>
    <row r="72" spans="5:7" x14ac:dyDescent="0.2">
      <c r="E72" s="1">
        <v>1959</v>
      </c>
      <c r="F72" s="2">
        <f t="shared" si="5"/>
        <v>4.9820554649265913</v>
      </c>
      <c r="G72" s="48">
        <f t="shared" si="6"/>
        <v>5.5136865881485448</v>
      </c>
    </row>
    <row r="73" spans="5:7" x14ac:dyDescent="0.2">
      <c r="E73" s="1">
        <v>1960</v>
      </c>
      <c r="F73" s="2">
        <f t="shared" si="5"/>
        <v>6.8170809966239787</v>
      </c>
      <c r="G73" s="48">
        <f t="shared" si="6"/>
        <v>5.3698611725879664</v>
      </c>
    </row>
    <row r="74" spans="5:7" x14ac:dyDescent="0.2">
      <c r="E74" s="1">
        <v>1961</v>
      </c>
      <c r="F74" s="2">
        <f t="shared" si="5"/>
        <v>5.5440138308601066</v>
      </c>
      <c r="G74" s="48">
        <f t="shared" si="6"/>
        <v>5.1614475590678612</v>
      </c>
    </row>
    <row r="75" spans="5:7" x14ac:dyDescent="0.2">
      <c r="E75" s="1">
        <v>1962</v>
      </c>
      <c r="F75" s="2">
        <f t="shared" si="5"/>
        <v>4.1200293505017989</v>
      </c>
      <c r="G75" s="48">
        <f t="shared" si="6"/>
        <v>4.9154230005237531</v>
      </c>
    </row>
    <row r="76" spans="5:7" x14ac:dyDescent="0.2">
      <c r="E76" s="1">
        <v>1963</v>
      </c>
      <c r="F76" s="2">
        <f t="shared" si="5"/>
        <v>4.3680449208779999</v>
      </c>
      <c r="G76" s="48">
        <f t="shared" si="6"/>
        <v>4.6856433946871183</v>
      </c>
    </row>
    <row r="77" spans="5:7" x14ac:dyDescent="0.2">
      <c r="E77" s="1">
        <v>1964</v>
      </c>
      <c r="F77" s="2">
        <f t="shared" si="5"/>
        <v>4.8439534331195064</v>
      </c>
      <c r="G77" s="48">
        <f t="shared" si="6"/>
        <v>4.5516684838230832</v>
      </c>
    </row>
    <row r="78" spans="5:7" x14ac:dyDescent="0.2">
      <c r="E78" s="1">
        <v>1965</v>
      </c>
      <c r="F78" s="2">
        <f t="shared" si="5"/>
        <v>4.1659572499306012</v>
      </c>
      <c r="G78" s="48">
        <f t="shared" si="6"/>
        <v>4.3537572959009339</v>
      </c>
    </row>
    <row r="79" spans="5:7" x14ac:dyDescent="0.2">
      <c r="E79" s="1">
        <v>1966</v>
      </c>
      <c r="F79" s="2">
        <f t="shared" si="5"/>
        <v>4.5130096798950312</v>
      </c>
      <c r="G79" s="48">
        <f t="shared" si="6"/>
        <v>4.1624928760350546</v>
      </c>
    </row>
    <row r="80" spans="5:7" x14ac:dyDescent="0.2">
      <c r="E80" s="1">
        <v>1967</v>
      </c>
      <c r="F80" s="2">
        <f t="shared" si="5"/>
        <v>5.2920092269474184</v>
      </c>
      <c r="G80" s="48">
        <f t="shared" si="6"/>
        <v>4.0076169119882232</v>
      </c>
    </row>
  </sheetData>
  <phoneticPr fontId="1"/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topLeftCell="A19" zoomScaleNormal="100" workbookViewId="0">
      <selection activeCell="J11" sqref="J11"/>
    </sheetView>
  </sheetViews>
  <sheetFormatPr defaultRowHeight="13.2" x14ac:dyDescent="0.2"/>
  <cols>
    <col min="2" max="7" width="12.44140625" style="1" customWidth="1"/>
    <col min="8" max="8" width="12.33203125" bestFit="1" customWidth="1"/>
    <col min="10" max="10" width="9.44140625" bestFit="1" customWidth="1"/>
    <col min="11" max="11" width="11" customWidth="1"/>
    <col min="12" max="12" width="11.88671875" bestFit="1" customWidth="1"/>
    <col min="13" max="13" width="11.77734375" bestFit="1" customWidth="1"/>
    <col min="14" max="14" width="16.33203125" bestFit="1" customWidth="1"/>
    <col min="15" max="15" width="17.33203125" bestFit="1" customWidth="1"/>
    <col min="16" max="18" width="11.6640625" bestFit="1" customWidth="1"/>
  </cols>
  <sheetData>
    <row r="1" spans="1:18" x14ac:dyDescent="0.2">
      <c r="B1" s="1" t="s">
        <v>1</v>
      </c>
    </row>
    <row r="2" spans="1:18" x14ac:dyDescent="0.2">
      <c r="B2" s="1" t="s">
        <v>2</v>
      </c>
      <c r="I2" s="21" t="s">
        <v>55</v>
      </c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2">
      <c r="B3" s="1" t="s">
        <v>7</v>
      </c>
    </row>
    <row r="4" spans="1:18" x14ac:dyDescent="0.2">
      <c r="B4" s="5" t="s">
        <v>3</v>
      </c>
      <c r="C4" s="5" t="s">
        <v>4</v>
      </c>
      <c r="D4" s="5"/>
      <c r="E4" s="5"/>
      <c r="F4" s="5"/>
      <c r="G4" s="5"/>
      <c r="H4" s="5"/>
      <c r="I4" s="5"/>
    </row>
    <row r="5" spans="1:18" ht="15.6" x14ac:dyDescent="0.2">
      <c r="A5" t="s">
        <v>0</v>
      </c>
      <c r="B5" s="5" t="s">
        <v>8</v>
      </c>
      <c r="C5" s="5" t="s">
        <v>9</v>
      </c>
      <c r="D5" s="5"/>
      <c r="E5" s="5"/>
      <c r="F5" s="5"/>
      <c r="G5" s="5"/>
      <c r="H5" s="38" t="s">
        <v>66</v>
      </c>
      <c r="I5" s="5"/>
    </row>
    <row r="6" spans="1:18" x14ac:dyDescent="0.2">
      <c r="B6" s="5"/>
      <c r="C6" s="5"/>
      <c r="D6" s="5"/>
      <c r="E6" s="5"/>
      <c r="F6" s="5"/>
      <c r="G6" s="5"/>
      <c r="H6" s="5"/>
      <c r="I6" s="5"/>
      <c r="K6" s="1"/>
      <c r="L6" s="1"/>
    </row>
    <row r="7" spans="1:18" s="3" customFormat="1" ht="16.8" x14ac:dyDescent="0.2">
      <c r="B7" s="8" t="s">
        <v>6</v>
      </c>
      <c r="C7" s="8" t="s">
        <v>5</v>
      </c>
      <c r="D7" s="39" t="s">
        <v>64</v>
      </c>
      <c r="E7" s="40" t="s">
        <v>59</v>
      </c>
      <c r="F7" s="40" t="s">
        <v>65</v>
      </c>
      <c r="G7" s="40" t="s">
        <v>60</v>
      </c>
      <c r="H7" s="50" t="s">
        <v>75</v>
      </c>
      <c r="K7" s="14"/>
      <c r="L7" s="14"/>
    </row>
    <row r="8" spans="1:18" s="1" customFormat="1" ht="14.4" x14ac:dyDescent="0.2">
      <c r="A8" s="1">
        <v>1934</v>
      </c>
      <c r="B8" s="4">
        <v>60913</v>
      </c>
      <c r="C8" s="4">
        <v>5879</v>
      </c>
      <c r="D8" s="2">
        <f t="shared" ref="D8:D41" si="0">B8/C8</f>
        <v>10.361115836026535</v>
      </c>
      <c r="E8" s="36">
        <f>B8/C8</f>
        <v>10.361115836026535</v>
      </c>
      <c r="F8" s="36">
        <f>D8^2</f>
        <v>107.35272136755984</v>
      </c>
      <c r="G8" s="37">
        <f t="shared" ref="G8:G41" si="1">C8*D8</f>
        <v>60913</v>
      </c>
      <c r="H8" s="49">
        <f>E8/$N$15</f>
        <v>846440.99512029556</v>
      </c>
      <c r="I8" s="11"/>
      <c r="K8" s="14"/>
      <c r="N8" s="1" t="s">
        <v>54</v>
      </c>
    </row>
    <row r="9" spans="1:18" s="1" customFormat="1" x14ac:dyDescent="0.2">
      <c r="A9" s="1">
        <v>1935</v>
      </c>
      <c r="B9" s="4">
        <v>72294</v>
      </c>
      <c r="C9" s="4">
        <v>6295</v>
      </c>
      <c r="D9" s="35">
        <f t="shared" si="0"/>
        <v>11.484352660841939</v>
      </c>
      <c r="E9" s="36">
        <f t="shared" ref="E9:E41" si="2">B9/C9</f>
        <v>11.484352660841939</v>
      </c>
      <c r="F9" s="36">
        <f t="shared" ref="F9:F41" si="3">D9^2</f>
        <v>131.89035603858733</v>
      </c>
      <c r="G9" s="37">
        <f t="shared" si="1"/>
        <v>72294</v>
      </c>
      <c r="H9" s="49">
        <f t="shared" ref="H9:H41" si="4">E9/$N$15</f>
        <v>938202.70407124225</v>
      </c>
      <c r="I9" s="11"/>
    </row>
    <row r="10" spans="1:18" s="1" customFormat="1" x14ac:dyDescent="0.2">
      <c r="A10" s="1">
        <v>1936</v>
      </c>
      <c r="B10" s="4">
        <v>78353</v>
      </c>
      <c r="C10" s="4">
        <v>6771</v>
      </c>
      <c r="D10" s="35">
        <f t="shared" si="0"/>
        <v>11.571850539063654</v>
      </c>
      <c r="E10" s="36">
        <f t="shared" si="2"/>
        <v>11.571850539063654</v>
      </c>
      <c r="F10" s="36">
        <f t="shared" si="3"/>
        <v>133.90772489842777</v>
      </c>
      <c r="G10" s="37">
        <f t="shared" si="1"/>
        <v>78353</v>
      </c>
      <c r="H10" s="49">
        <f t="shared" si="4"/>
        <v>945350.75571789825</v>
      </c>
      <c r="I10" s="11"/>
    </row>
    <row r="11" spans="1:18" s="1" customFormat="1" x14ac:dyDescent="0.2">
      <c r="A11" s="1">
        <v>1937</v>
      </c>
      <c r="B11" s="4">
        <v>91552</v>
      </c>
      <c r="C11" s="4">
        <v>8223</v>
      </c>
      <c r="D11" s="35">
        <f t="shared" si="0"/>
        <v>11.133649519640034</v>
      </c>
      <c r="E11" s="36">
        <f t="shared" si="2"/>
        <v>11.133649519640034</v>
      </c>
      <c r="F11" s="36">
        <f t="shared" si="3"/>
        <v>123.95815162618076</v>
      </c>
      <c r="G11" s="37">
        <f t="shared" si="1"/>
        <v>91552</v>
      </c>
      <c r="H11" s="49">
        <f t="shared" si="4"/>
        <v>909552.36172118562</v>
      </c>
      <c r="I11" s="11"/>
      <c r="K11" s="19" t="s">
        <v>49</v>
      </c>
      <c r="L11" s="28">
        <v>1.8115974351846584</v>
      </c>
      <c r="M11" s="45" t="s">
        <v>52</v>
      </c>
      <c r="N11" s="46">
        <f>L11-1</f>
        <v>0.81159743518465843</v>
      </c>
      <c r="O11" s="26"/>
    </row>
    <row r="12" spans="1:18" s="1" customFormat="1" x14ac:dyDescent="0.2">
      <c r="A12" s="1">
        <v>1938</v>
      </c>
      <c r="B12" s="4">
        <v>78288</v>
      </c>
      <c r="C12" s="4">
        <v>6830</v>
      </c>
      <c r="D12" s="35">
        <f t="shared" si="0"/>
        <v>11.462371888726208</v>
      </c>
      <c r="E12" s="36">
        <f t="shared" si="2"/>
        <v>11.462371888726208</v>
      </c>
      <c r="F12" s="36">
        <f t="shared" si="3"/>
        <v>131.38596931546081</v>
      </c>
      <c r="G12" s="37">
        <f t="shared" si="1"/>
        <v>78288</v>
      </c>
      <c r="H12" s="49">
        <f t="shared" si="4"/>
        <v>936407.00687823736</v>
      </c>
      <c r="I12" s="11"/>
      <c r="K12" s="19"/>
      <c r="L12" s="25"/>
      <c r="M12" s="45"/>
      <c r="N12" s="46"/>
      <c r="O12" s="26"/>
    </row>
    <row r="13" spans="1:18" x14ac:dyDescent="0.2">
      <c r="A13">
        <v>1939</v>
      </c>
      <c r="B13" s="4">
        <v>110418</v>
      </c>
      <c r="C13" s="4">
        <v>10488</v>
      </c>
      <c r="D13" s="35">
        <f t="shared" si="0"/>
        <v>10.528032036613272</v>
      </c>
      <c r="E13" s="36">
        <f t="shared" si="2"/>
        <v>10.528032036613272</v>
      </c>
      <c r="F13" s="36">
        <f t="shared" si="3"/>
        <v>110.8394585639554</v>
      </c>
      <c r="G13" s="37">
        <f t="shared" si="1"/>
        <v>110418</v>
      </c>
      <c r="H13" s="49">
        <f t="shared" si="4"/>
        <v>860077.04717900115</v>
      </c>
      <c r="I13" s="11"/>
      <c r="J13" s="1"/>
      <c r="K13" s="20" t="s">
        <v>50</v>
      </c>
      <c r="L13" s="28">
        <v>-7.3071810553557631E-2</v>
      </c>
      <c r="M13" s="45" t="s">
        <v>53</v>
      </c>
      <c r="N13" s="47">
        <f>-N11/(L13*N15)</f>
        <v>907362.77385179454</v>
      </c>
      <c r="O13" s="29"/>
    </row>
    <row r="14" spans="1:18" x14ac:dyDescent="0.2">
      <c r="A14">
        <v>1940</v>
      </c>
      <c r="B14" s="4">
        <v>114590</v>
      </c>
      <c r="C14" s="4">
        <v>10801</v>
      </c>
      <c r="D14" s="35">
        <f t="shared" si="0"/>
        <v>10.609202851587815</v>
      </c>
      <c r="E14" s="36">
        <f t="shared" si="2"/>
        <v>10.609202851587815</v>
      </c>
      <c r="F14" s="36">
        <f t="shared" si="3"/>
        <v>112.55518514613902</v>
      </c>
      <c r="G14" s="37">
        <f t="shared" si="1"/>
        <v>114589.99999999999</v>
      </c>
      <c r="H14" s="49">
        <f t="shared" si="4"/>
        <v>866708.21572195669</v>
      </c>
      <c r="I14" s="11"/>
      <c r="K14" s="20"/>
      <c r="L14" s="24"/>
      <c r="M14" s="45"/>
      <c r="N14" s="46"/>
      <c r="O14" s="27"/>
    </row>
    <row r="15" spans="1:18" x14ac:dyDescent="0.2">
      <c r="A15">
        <v>1941</v>
      </c>
      <c r="B15" s="4">
        <v>76841</v>
      </c>
      <c r="C15" s="4">
        <v>9584</v>
      </c>
      <c r="D15" s="35">
        <f t="shared" si="0"/>
        <v>8.0176335559265439</v>
      </c>
      <c r="E15" s="36">
        <f t="shared" si="2"/>
        <v>8.0176335559265439</v>
      </c>
      <c r="F15" s="36">
        <f t="shared" si="3"/>
        <v>64.282447837119321</v>
      </c>
      <c r="G15" s="37">
        <f t="shared" si="1"/>
        <v>76841</v>
      </c>
      <c r="H15" s="49">
        <f t="shared" si="4"/>
        <v>654992.55417946645</v>
      </c>
      <c r="I15" s="11"/>
      <c r="K15" s="20" t="s">
        <v>51</v>
      </c>
      <c r="L15" s="28">
        <v>-1.224080106677019E-5</v>
      </c>
      <c r="M15" s="45" t="s">
        <v>51</v>
      </c>
      <c r="N15" s="46">
        <f>-L15</f>
        <v>1.224080106677019E-5</v>
      </c>
      <c r="O15" s="25"/>
      <c r="P15" s="25"/>
    </row>
    <row r="16" spans="1:18" x14ac:dyDescent="0.2">
      <c r="A16">
        <v>1942</v>
      </c>
      <c r="B16" s="4">
        <v>41965</v>
      </c>
      <c r="C16" s="4">
        <v>5961</v>
      </c>
      <c r="D16" s="35">
        <f t="shared" si="0"/>
        <v>7.039926186881396</v>
      </c>
      <c r="E16" s="36">
        <f t="shared" si="2"/>
        <v>7.039926186881396</v>
      </c>
      <c r="F16" s="36">
        <f t="shared" si="3"/>
        <v>49.560560716738429</v>
      </c>
      <c r="G16" s="37">
        <f t="shared" si="1"/>
        <v>41965</v>
      </c>
      <c r="H16" s="49">
        <f t="shared" si="4"/>
        <v>575119.72856029135</v>
      </c>
      <c r="I16" s="11"/>
    </row>
    <row r="17" spans="1:18" x14ac:dyDescent="0.2">
      <c r="A17">
        <v>1943</v>
      </c>
      <c r="B17" s="4">
        <v>50058</v>
      </c>
      <c r="C17" s="4">
        <v>5930</v>
      </c>
      <c r="D17" s="35">
        <f t="shared" si="0"/>
        <v>8.4414839797639125</v>
      </c>
      <c r="E17" s="36">
        <f t="shared" si="2"/>
        <v>8.4414839797639125</v>
      </c>
      <c r="F17" s="36">
        <f t="shared" si="3"/>
        <v>71.258651780610776</v>
      </c>
      <c r="G17" s="37">
        <f t="shared" si="1"/>
        <v>50058</v>
      </c>
      <c r="H17" s="49">
        <f t="shared" si="4"/>
        <v>689618.59062310937</v>
      </c>
      <c r="I17" s="11"/>
      <c r="M17" s="1"/>
      <c r="N17" s="1"/>
      <c r="O17" s="1"/>
      <c r="P17" s="1"/>
      <c r="Q17" s="1"/>
    </row>
    <row r="18" spans="1:18" x14ac:dyDescent="0.2">
      <c r="A18">
        <v>1944</v>
      </c>
      <c r="B18" s="4">
        <v>64869</v>
      </c>
      <c r="C18" s="4">
        <v>6475</v>
      </c>
      <c r="D18" s="35">
        <f t="shared" si="0"/>
        <v>10.018378378378378</v>
      </c>
      <c r="E18" s="36">
        <f t="shared" si="2"/>
        <v>10.018378378378378</v>
      </c>
      <c r="F18" s="36">
        <f t="shared" si="3"/>
        <v>100.36790533235937</v>
      </c>
      <c r="G18" s="37">
        <f t="shared" si="1"/>
        <v>64868.999999999993</v>
      </c>
      <c r="H18" s="49">
        <f t="shared" si="4"/>
        <v>818441.40132095024</v>
      </c>
      <c r="I18" s="11"/>
      <c r="M18" s="31" t="s">
        <v>63</v>
      </c>
      <c r="N18" s="44">
        <f>N11*N13/4</f>
        <v>184103.32501003842</v>
      </c>
      <c r="O18" s="22"/>
      <c r="P18" s="22"/>
      <c r="Q18" s="1"/>
    </row>
    <row r="19" spans="1:18" x14ac:dyDescent="0.2">
      <c r="A19">
        <v>1945</v>
      </c>
      <c r="B19" s="4">
        <v>89194</v>
      </c>
      <c r="C19" s="4">
        <v>9377</v>
      </c>
      <c r="D19" s="35">
        <f t="shared" si="0"/>
        <v>9.5119974405460166</v>
      </c>
      <c r="E19" s="36">
        <f t="shared" si="2"/>
        <v>9.5119974405460166</v>
      </c>
      <c r="F19" s="36">
        <f t="shared" si="3"/>
        <v>90.478095308953968</v>
      </c>
      <c r="G19" s="37">
        <f t="shared" si="1"/>
        <v>89194</v>
      </c>
      <c r="H19" s="49">
        <f t="shared" si="4"/>
        <v>777073.11708283611</v>
      </c>
      <c r="I19" s="11"/>
      <c r="M19" s="31" t="s">
        <v>69</v>
      </c>
      <c r="N19" s="44">
        <f>N13/2</f>
        <v>453681.38692589727</v>
      </c>
      <c r="O19" s="22"/>
      <c r="P19" s="22"/>
      <c r="Q19" s="1"/>
    </row>
    <row r="20" spans="1:18" x14ac:dyDescent="0.2">
      <c r="A20">
        <v>1946</v>
      </c>
      <c r="B20" s="4">
        <v>127701</v>
      </c>
      <c r="C20" s="4">
        <v>13958</v>
      </c>
      <c r="D20" s="35">
        <f t="shared" si="0"/>
        <v>9.1489468405215639</v>
      </c>
      <c r="E20" s="36">
        <f t="shared" si="2"/>
        <v>9.1489468405215639</v>
      </c>
      <c r="F20" s="36">
        <f t="shared" si="3"/>
        <v>83.703228290689509</v>
      </c>
      <c r="G20" s="37">
        <f t="shared" si="1"/>
        <v>127700.99999999999</v>
      </c>
      <c r="H20" s="49">
        <f t="shared" si="4"/>
        <v>747414.06143409933</v>
      </c>
      <c r="I20" s="11"/>
      <c r="M20" s="31" t="s">
        <v>70</v>
      </c>
      <c r="N20" s="44">
        <f>N11/(2*N15)</f>
        <v>33151.320357124445</v>
      </c>
      <c r="O20" s="22"/>
      <c r="P20" s="22"/>
      <c r="Q20" s="1"/>
    </row>
    <row r="21" spans="1:18" x14ac:dyDescent="0.2">
      <c r="A21">
        <v>1947</v>
      </c>
      <c r="B21" s="4">
        <v>160151</v>
      </c>
      <c r="C21" s="4">
        <v>20383</v>
      </c>
      <c r="D21" s="35">
        <f t="shared" si="0"/>
        <v>7.8570867880096156</v>
      </c>
      <c r="E21" s="36">
        <f t="shared" si="2"/>
        <v>7.8570867880096156</v>
      </c>
      <c r="F21" s="36">
        <f t="shared" si="3"/>
        <v>61.733812794315256</v>
      </c>
      <c r="G21" s="37">
        <f t="shared" si="1"/>
        <v>160151</v>
      </c>
      <c r="H21" s="49">
        <f t="shared" si="4"/>
        <v>641876.84655206604</v>
      </c>
      <c r="I21" s="11"/>
      <c r="M21" s="1"/>
      <c r="N21" s="1"/>
      <c r="O21" s="1"/>
      <c r="P21" s="1"/>
      <c r="Q21" s="1"/>
    </row>
    <row r="22" spans="1:18" x14ac:dyDescent="0.2">
      <c r="A22">
        <v>1948</v>
      </c>
      <c r="B22" s="4">
        <v>206993</v>
      </c>
      <c r="C22" s="4">
        <v>24781</v>
      </c>
      <c r="D22" s="35">
        <f t="shared" si="0"/>
        <v>8.3528913280335733</v>
      </c>
      <c r="E22" s="36">
        <f t="shared" si="2"/>
        <v>8.3528913280335733</v>
      </c>
      <c r="F22" s="36">
        <f t="shared" si="3"/>
        <v>69.770793537938474</v>
      </c>
      <c r="G22" s="37">
        <f t="shared" si="1"/>
        <v>206992.99999999997</v>
      </c>
      <c r="H22" s="49">
        <f t="shared" si="4"/>
        <v>682381.10254964989</v>
      </c>
      <c r="I22" s="11"/>
      <c r="J22" t="s">
        <v>22</v>
      </c>
      <c r="M22" s="1"/>
      <c r="N22" s="22"/>
      <c r="O22" s="6"/>
      <c r="P22" s="6"/>
      <c r="Q22" s="1"/>
    </row>
    <row r="23" spans="1:18" s="1" customFormat="1" ht="13.8" thickBot="1" x14ac:dyDescent="0.25">
      <c r="A23" s="1">
        <v>1949</v>
      </c>
      <c r="B23" s="4">
        <v>200070</v>
      </c>
      <c r="C23" s="4">
        <v>24923</v>
      </c>
      <c r="D23" s="35">
        <f t="shared" si="0"/>
        <v>8.0275247763110382</v>
      </c>
      <c r="E23" s="36">
        <f t="shared" si="2"/>
        <v>8.0275247763110382</v>
      </c>
      <c r="F23" s="36">
        <f t="shared" si="3"/>
        <v>64.441154034287578</v>
      </c>
      <c r="G23" s="37">
        <f t="shared" si="1"/>
        <v>200070</v>
      </c>
      <c r="H23" s="49">
        <f t="shared" si="4"/>
        <v>655800.60753565934</v>
      </c>
      <c r="I23" s="11"/>
      <c r="J23"/>
      <c r="K23"/>
      <c r="L23"/>
      <c r="N23" s="23"/>
      <c r="O23" s="23"/>
      <c r="P23" s="23"/>
      <c r="R23"/>
    </row>
    <row r="24" spans="1:18" s="1" customFormat="1" x14ac:dyDescent="0.2">
      <c r="A24" s="1">
        <v>1950</v>
      </c>
      <c r="B24" s="4">
        <v>224810</v>
      </c>
      <c r="C24" s="4">
        <v>31856</v>
      </c>
      <c r="D24" s="35">
        <f t="shared" si="0"/>
        <v>7.0570693119035663</v>
      </c>
      <c r="E24" s="36">
        <f t="shared" si="2"/>
        <v>7.0570693119035663</v>
      </c>
      <c r="F24" s="36">
        <f t="shared" si="3"/>
        <v>49.802227273011077</v>
      </c>
      <c r="G24" s="37">
        <f t="shared" si="1"/>
        <v>224810</v>
      </c>
      <c r="H24" s="49">
        <f t="shared" si="4"/>
        <v>576520.21901256312</v>
      </c>
      <c r="I24" s="11"/>
      <c r="J24" s="18" t="s">
        <v>23</v>
      </c>
      <c r="K24" s="18"/>
      <c r="L24"/>
      <c r="R24"/>
    </row>
    <row r="25" spans="1:18" s="1" customFormat="1" x14ac:dyDescent="0.2">
      <c r="A25" s="1">
        <v>1951</v>
      </c>
      <c r="B25" s="4">
        <v>186015</v>
      </c>
      <c r="C25" s="4">
        <v>18403</v>
      </c>
      <c r="D25" s="35">
        <f t="shared" si="0"/>
        <v>10.107862848448622</v>
      </c>
      <c r="E25" s="36">
        <f t="shared" si="2"/>
        <v>10.107862848448622</v>
      </c>
      <c r="F25" s="36">
        <f t="shared" si="3"/>
        <v>102.1688913630479</v>
      </c>
      <c r="G25" s="37">
        <f t="shared" si="1"/>
        <v>186015</v>
      </c>
      <c r="H25" s="49">
        <f t="shared" si="4"/>
        <v>825751.74560169887</v>
      </c>
      <c r="I25" s="11"/>
      <c r="J25" s="15" t="s">
        <v>24</v>
      </c>
      <c r="K25" s="15">
        <v>0.98220618056779962</v>
      </c>
      <c r="L25"/>
      <c r="R25"/>
    </row>
    <row r="26" spans="1:18" s="1" customFormat="1" x14ac:dyDescent="0.2">
      <c r="A26" s="1">
        <v>1952</v>
      </c>
      <c r="B26" s="4">
        <v>195227</v>
      </c>
      <c r="C26" s="4">
        <v>34834</v>
      </c>
      <c r="D26" s="35">
        <f t="shared" si="0"/>
        <v>5.6044956077395645</v>
      </c>
      <c r="E26" s="36">
        <f t="shared" si="2"/>
        <v>5.6044956077395645</v>
      </c>
      <c r="F26" s="36">
        <f t="shared" si="3"/>
        <v>31.410371017172071</v>
      </c>
      <c r="G26" s="37">
        <f t="shared" si="1"/>
        <v>195227</v>
      </c>
      <c r="H26" s="49">
        <f t="shared" si="4"/>
        <v>457853.6631033041</v>
      </c>
      <c r="I26" s="11"/>
      <c r="J26" s="15" t="s">
        <v>25</v>
      </c>
      <c r="K26" s="15">
        <v>0.96472898114558492</v>
      </c>
      <c r="L26"/>
      <c r="M26"/>
      <c r="N26"/>
      <c r="O26"/>
      <c r="P26"/>
      <c r="Q26"/>
      <c r="R26"/>
    </row>
    <row r="27" spans="1:18" s="1" customFormat="1" x14ac:dyDescent="0.2">
      <c r="A27" s="1">
        <v>1953</v>
      </c>
      <c r="B27" s="4">
        <v>140042</v>
      </c>
      <c r="C27" s="4">
        <v>36356</v>
      </c>
      <c r="D27" s="35">
        <f t="shared" si="0"/>
        <v>3.8519639124216085</v>
      </c>
      <c r="E27" s="36">
        <f t="shared" si="2"/>
        <v>3.8519639124216085</v>
      </c>
      <c r="F27" s="36">
        <f t="shared" si="3"/>
        <v>14.837625982598386</v>
      </c>
      <c r="G27" s="37">
        <f t="shared" si="1"/>
        <v>140042</v>
      </c>
      <c r="H27" s="49">
        <f t="shared" si="4"/>
        <v>314682.33912226895</v>
      </c>
      <c r="I27" s="11"/>
      <c r="J27" s="15" t="s">
        <v>26</v>
      </c>
      <c r="K27" s="15">
        <v>0.92904424655529061</v>
      </c>
      <c r="L27"/>
      <c r="M27"/>
      <c r="N27"/>
      <c r="O27"/>
      <c r="P27"/>
      <c r="Q27"/>
      <c r="R27"/>
    </row>
    <row r="28" spans="1:18" s="1" customFormat="1" x14ac:dyDescent="0.2">
      <c r="A28" s="1">
        <v>1954</v>
      </c>
      <c r="B28" s="4">
        <v>140033</v>
      </c>
      <c r="C28" s="4">
        <v>26288</v>
      </c>
      <c r="D28" s="35">
        <f t="shared" si="0"/>
        <v>5.326879184418746</v>
      </c>
      <c r="E28" s="36">
        <f t="shared" si="2"/>
        <v>5.326879184418746</v>
      </c>
      <c r="F28" s="36">
        <f t="shared" si="3"/>
        <v>28.375641845393723</v>
      </c>
      <c r="G28" s="37">
        <f t="shared" si="1"/>
        <v>140033</v>
      </c>
      <c r="H28" s="49">
        <f t="shared" si="4"/>
        <v>435174.06706980127</v>
      </c>
      <c r="I28" s="11"/>
      <c r="J28" s="15" t="s">
        <v>27</v>
      </c>
      <c r="K28" s="15">
        <v>1.5332043669228614</v>
      </c>
      <c r="L28"/>
      <c r="M28"/>
      <c r="N28"/>
      <c r="O28"/>
      <c r="P28"/>
      <c r="Q28"/>
      <c r="R28"/>
    </row>
    <row r="29" spans="1:18" s="1" customFormat="1" ht="13.8" thickBot="1" x14ac:dyDescent="0.25">
      <c r="A29" s="1">
        <v>1955</v>
      </c>
      <c r="B29" s="4">
        <v>140865</v>
      </c>
      <c r="C29" s="4">
        <v>17198</v>
      </c>
      <c r="D29" s="35">
        <f t="shared" si="0"/>
        <v>8.1907779974415629</v>
      </c>
      <c r="E29" s="36">
        <f t="shared" si="2"/>
        <v>8.1907779974415629</v>
      </c>
      <c r="F29" s="36">
        <f t="shared" si="3"/>
        <v>67.088844203372815</v>
      </c>
      <c r="G29" s="37">
        <f t="shared" si="1"/>
        <v>140865</v>
      </c>
      <c r="H29" s="49">
        <f t="shared" si="4"/>
        <v>669137.41615137202</v>
      </c>
      <c r="I29" s="11"/>
      <c r="J29" s="16" t="s">
        <v>28</v>
      </c>
      <c r="K29" s="16">
        <v>33</v>
      </c>
      <c r="L29"/>
      <c r="M29"/>
      <c r="N29"/>
      <c r="O29"/>
      <c r="P29"/>
      <c r="Q29"/>
      <c r="R29"/>
    </row>
    <row r="30" spans="1:18" s="1" customFormat="1" x14ac:dyDescent="0.2">
      <c r="A30" s="1">
        <v>1956</v>
      </c>
      <c r="B30" s="4">
        <v>117026</v>
      </c>
      <c r="C30" s="4">
        <v>27205</v>
      </c>
      <c r="D30" s="35">
        <f t="shared" si="0"/>
        <v>4.3016357287263371</v>
      </c>
      <c r="E30" s="36">
        <f t="shared" si="2"/>
        <v>4.3016357287263371</v>
      </c>
      <c r="F30" s="36">
        <f t="shared" si="3"/>
        <v>18.504069942654965</v>
      </c>
      <c r="G30" s="37">
        <f t="shared" si="1"/>
        <v>117026</v>
      </c>
      <c r="H30" s="49">
        <f t="shared" si="4"/>
        <v>351417.82839718595</v>
      </c>
      <c r="I30" s="11"/>
      <c r="J30"/>
      <c r="K30"/>
      <c r="L30"/>
      <c r="M30"/>
      <c r="N30"/>
      <c r="O30"/>
      <c r="P30"/>
      <c r="Q30"/>
      <c r="R30"/>
    </row>
    <row r="31" spans="1:18" s="1" customFormat="1" ht="13.8" thickBot="1" x14ac:dyDescent="0.25">
      <c r="A31" s="1">
        <v>1957</v>
      </c>
      <c r="B31" s="4">
        <v>163020</v>
      </c>
      <c r="C31" s="4">
        <v>26769</v>
      </c>
      <c r="D31" s="35">
        <f t="shared" si="0"/>
        <v>6.0898800851731476</v>
      </c>
      <c r="E31" s="36">
        <f t="shared" si="2"/>
        <v>6.0898800851731476</v>
      </c>
      <c r="F31" s="36">
        <f t="shared" si="3"/>
        <v>37.086639451788507</v>
      </c>
      <c r="G31" s="37">
        <f t="shared" si="1"/>
        <v>163020</v>
      </c>
      <c r="H31" s="49">
        <f t="shared" si="4"/>
        <v>497506.66250962933</v>
      </c>
      <c r="I31" s="11"/>
      <c r="J31" t="s">
        <v>29</v>
      </c>
      <c r="K31"/>
      <c r="L31"/>
      <c r="M31"/>
      <c r="N31"/>
      <c r="O31"/>
      <c r="P31"/>
      <c r="Q31"/>
      <c r="R31"/>
    </row>
    <row r="32" spans="1:18" s="1" customFormat="1" x14ac:dyDescent="0.2">
      <c r="A32" s="1">
        <v>1958</v>
      </c>
      <c r="B32" s="4">
        <v>148450</v>
      </c>
      <c r="C32" s="4">
        <v>31135</v>
      </c>
      <c r="D32" s="35">
        <f t="shared" si="0"/>
        <v>4.7679460414324719</v>
      </c>
      <c r="E32" s="36">
        <f t="shared" si="2"/>
        <v>4.7679460414324719</v>
      </c>
      <c r="F32" s="36">
        <f t="shared" si="3"/>
        <v>22.733309454011579</v>
      </c>
      <c r="G32" s="37">
        <f t="shared" si="1"/>
        <v>148450</v>
      </c>
      <c r="H32" s="49">
        <f t="shared" si="4"/>
        <v>389512.58299392683</v>
      </c>
      <c r="I32" s="11"/>
      <c r="J32" s="17"/>
      <c r="K32" s="17" t="s">
        <v>34</v>
      </c>
      <c r="L32" s="17" t="s">
        <v>35</v>
      </c>
      <c r="M32" s="17" t="s">
        <v>36</v>
      </c>
      <c r="N32" s="17" t="s">
        <v>37</v>
      </c>
      <c r="O32" s="17" t="s">
        <v>38</v>
      </c>
      <c r="P32"/>
      <c r="Q32"/>
      <c r="R32"/>
    </row>
    <row r="33" spans="1:19" s="1" customFormat="1" x14ac:dyDescent="0.2">
      <c r="A33" s="1">
        <v>1959</v>
      </c>
      <c r="B33" s="4">
        <v>140484</v>
      </c>
      <c r="C33" s="4">
        <v>28198</v>
      </c>
      <c r="D33" s="35">
        <f t="shared" si="0"/>
        <v>4.9820554649265905</v>
      </c>
      <c r="E33" s="36">
        <f t="shared" si="2"/>
        <v>4.9820554649265905</v>
      </c>
      <c r="F33" s="36">
        <f t="shared" si="3"/>
        <v>24.820876655604906</v>
      </c>
      <c r="G33" s="37">
        <f t="shared" si="1"/>
        <v>140484</v>
      </c>
      <c r="H33" s="49">
        <f t="shared" si="4"/>
        <v>407004.03819577274</v>
      </c>
      <c r="I33" s="11"/>
      <c r="J33" s="15" t="s">
        <v>30</v>
      </c>
      <c r="K33" s="15">
        <v>3</v>
      </c>
      <c r="L33" s="15">
        <v>1928.895367138387</v>
      </c>
      <c r="M33" s="15">
        <v>642.96512237946229</v>
      </c>
      <c r="N33" s="15">
        <v>273.51888674597308</v>
      </c>
      <c r="O33" s="15">
        <v>2.3364337686983613E-21</v>
      </c>
      <c r="P33"/>
      <c r="Q33"/>
      <c r="R33"/>
    </row>
    <row r="34" spans="1:19" x14ac:dyDescent="0.2">
      <c r="A34" s="1">
        <v>1960</v>
      </c>
      <c r="B34" s="4">
        <v>244331</v>
      </c>
      <c r="C34" s="4">
        <v>35841</v>
      </c>
      <c r="D34" s="35">
        <f t="shared" si="0"/>
        <v>6.8170809966239778</v>
      </c>
      <c r="E34" s="36">
        <f t="shared" si="2"/>
        <v>6.8170809966239778</v>
      </c>
      <c r="F34" s="36">
        <f t="shared" si="3"/>
        <v>46.472593314531764</v>
      </c>
      <c r="G34" s="37">
        <f t="shared" si="1"/>
        <v>244331</v>
      </c>
      <c r="H34" s="49">
        <f t="shared" si="4"/>
        <v>556914.61363016057</v>
      </c>
      <c r="I34" s="11"/>
      <c r="J34" s="15" t="s">
        <v>31</v>
      </c>
      <c r="K34" s="15">
        <v>30</v>
      </c>
      <c r="L34" s="15">
        <v>70.521468922539967</v>
      </c>
      <c r="M34" s="15">
        <v>2.3507156307513322</v>
      </c>
      <c r="N34" s="15"/>
      <c r="O34" s="15"/>
    </row>
    <row r="35" spans="1:19" ht="13.8" thickBot="1" x14ac:dyDescent="0.25">
      <c r="A35" s="1">
        <v>1961</v>
      </c>
      <c r="B35" s="4">
        <v>230886</v>
      </c>
      <c r="C35" s="4">
        <v>41646</v>
      </c>
      <c r="D35" s="35">
        <f t="shared" si="0"/>
        <v>5.5440138308601066</v>
      </c>
      <c r="E35" s="36">
        <f t="shared" si="2"/>
        <v>5.5440138308601066</v>
      </c>
      <c r="F35" s="36">
        <f t="shared" si="3"/>
        <v>30.736089356768154</v>
      </c>
      <c r="G35" s="37">
        <f t="shared" si="1"/>
        <v>230886</v>
      </c>
      <c r="H35" s="49">
        <f t="shared" si="4"/>
        <v>452912.66483451874</v>
      </c>
      <c r="I35" s="11"/>
      <c r="J35" s="16" t="s">
        <v>32</v>
      </c>
      <c r="K35" s="16">
        <v>33</v>
      </c>
      <c r="L35" s="16">
        <v>1999.4168360609269</v>
      </c>
      <c r="M35" s="16"/>
      <c r="N35" s="16"/>
      <c r="O35" s="16"/>
    </row>
    <row r="36" spans="1:19" ht="13.8" thickBot="1" x14ac:dyDescent="0.25">
      <c r="A36" s="1">
        <v>1962</v>
      </c>
      <c r="B36" s="4">
        <v>174063</v>
      </c>
      <c r="C36" s="4">
        <v>42248</v>
      </c>
      <c r="D36" s="35">
        <f t="shared" si="0"/>
        <v>4.1200293505017989</v>
      </c>
      <c r="E36" s="36">
        <f t="shared" si="2"/>
        <v>4.1200293505017989</v>
      </c>
      <c r="F36" s="36">
        <f t="shared" si="3"/>
        <v>16.974641848996274</v>
      </c>
      <c r="G36" s="37">
        <f t="shared" si="1"/>
        <v>174063</v>
      </c>
      <c r="H36" s="49">
        <f t="shared" si="4"/>
        <v>336581.67696935654</v>
      </c>
      <c r="I36" s="11"/>
    </row>
    <row r="37" spans="1:19" x14ac:dyDescent="0.2">
      <c r="A37" s="1">
        <v>1963</v>
      </c>
      <c r="B37" s="4">
        <v>145469</v>
      </c>
      <c r="C37" s="4">
        <v>33303</v>
      </c>
      <c r="D37" s="35">
        <f t="shared" si="0"/>
        <v>4.368044920877999</v>
      </c>
      <c r="E37" s="36">
        <f t="shared" si="2"/>
        <v>4.368044920877999</v>
      </c>
      <c r="F37" s="36">
        <f t="shared" si="3"/>
        <v>19.079816430808084</v>
      </c>
      <c r="G37" s="37">
        <f t="shared" si="1"/>
        <v>145469</v>
      </c>
      <c r="H37" s="49">
        <f t="shared" si="4"/>
        <v>356843.0609280814</v>
      </c>
      <c r="I37" s="11"/>
      <c r="J37" s="17"/>
      <c r="K37" s="17" t="s">
        <v>39</v>
      </c>
      <c r="L37" s="17" t="s">
        <v>27</v>
      </c>
      <c r="M37" s="17" t="s">
        <v>40</v>
      </c>
      <c r="N37" s="17" t="s">
        <v>41</v>
      </c>
      <c r="O37" s="17" t="s">
        <v>42</v>
      </c>
      <c r="P37" s="17" t="s">
        <v>43</v>
      </c>
      <c r="Q37" s="17" t="s">
        <v>44</v>
      </c>
      <c r="R37" s="17" t="s">
        <v>45</v>
      </c>
    </row>
    <row r="38" spans="1:19" x14ac:dyDescent="0.2">
      <c r="A38" s="1">
        <v>1964</v>
      </c>
      <c r="B38" s="4">
        <v>203882</v>
      </c>
      <c r="C38" s="4">
        <v>42090</v>
      </c>
      <c r="D38" s="35">
        <f t="shared" si="0"/>
        <v>4.8439534331195055</v>
      </c>
      <c r="E38" s="36">
        <f t="shared" si="2"/>
        <v>4.8439534331195055</v>
      </c>
      <c r="F38" s="36">
        <f t="shared" si="3"/>
        <v>23.463884862230245</v>
      </c>
      <c r="G38" s="37">
        <f t="shared" si="1"/>
        <v>203882</v>
      </c>
      <c r="H38" s="49">
        <f t="shared" si="4"/>
        <v>395721.9308358233</v>
      </c>
      <c r="I38" s="11"/>
      <c r="J38" s="15" t="s">
        <v>33</v>
      </c>
      <c r="K38" s="15">
        <v>0</v>
      </c>
      <c r="L38" s="15" t="e">
        <v>#N/A</v>
      </c>
      <c r="M38" s="15" t="e">
        <v>#N/A</v>
      </c>
      <c r="N38" s="15" t="e">
        <v>#N/A</v>
      </c>
      <c r="O38" s="15" t="e">
        <v>#N/A</v>
      </c>
      <c r="P38" s="15" t="e">
        <v>#N/A</v>
      </c>
      <c r="Q38" s="15" t="e">
        <v>#N/A</v>
      </c>
      <c r="R38" s="15" t="e">
        <v>#N/A</v>
      </c>
    </row>
    <row r="39" spans="1:19" x14ac:dyDescent="0.2">
      <c r="A39" s="1">
        <v>1965</v>
      </c>
      <c r="B39" s="4">
        <v>180086</v>
      </c>
      <c r="C39" s="4">
        <v>43228</v>
      </c>
      <c r="D39" s="35">
        <f t="shared" si="0"/>
        <v>4.1659572499306003</v>
      </c>
      <c r="E39" s="36">
        <f t="shared" si="2"/>
        <v>4.1659572499306003</v>
      </c>
      <c r="F39" s="36">
        <f t="shared" si="3"/>
        <v>17.355199808249331</v>
      </c>
      <c r="G39" s="37">
        <f t="shared" si="1"/>
        <v>180086</v>
      </c>
      <c r="H39" s="49">
        <f t="shared" si="4"/>
        <v>340333.71077648056</v>
      </c>
      <c r="I39" s="11"/>
      <c r="J39" s="15" t="s">
        <v>46</v>
      </c>
      <c r="K39" s="28">
        <v>1.8115974351846584</v>
      </c>
      <c r="L39" s="28">
        <v>0.3370579810742213</v>
      </c>
      <c r="M39" s="28">
        <v>5.3747353182707709</v>
      </c>
      <c r="N39" s="28">
        <v>8.0853780074773785E-6</v>
      </c>
      <c r="O39" s="28">
        <v>1.1232332042602724</v>
      </c>
      <c r="P39" s="28">
        <v>2.4999616661090442</v>
      </c>
      <c r="Q39" s="28">
        <v>1.1232332042602724</v>
      </c>
      <c r="R39" s="28">
        <v>2.4999616661090442</v>
      </c>
    </row>
    <row r="40" spans="1:19" x14ac:dyDescent="0.2">
      <c r="A40" s="1">
        <v>1966</v>
      </c>
      <c r="B40" s="4">
        <v>182294</v>
      </c>
      <c r="C40" s="4">
        <v>40393</v>
      </c>
      <c r="D40" s="35">
        <f t="shared" si="0"/>
        <v>4.5130096798950312</v>
      </c>
      <c r="E40" s="36">
        <f t="shared" si="2"/>
        <v>4.5130096798950312</v>
      </c>
      <c r="F40" s="36">
        <f t="shared" si="3"/>
        <v>20.367256370826251</v>
      </c>
      <c r="G40" s="37">
        <f t="shared" si="1"/>
        <v>182294</v>
      </c>
      <c r="H40" s="49">
        <f t="shared" si="4"/>
        <v>368685.81192340353</v>
      </c>
      <c r="I40" s="11"/>
      <c r="J40" s="15" t="s">
        <v>47</v>
      </c>
      <c r="K40" s="28">
        <v>-7.3071810553557631E-2</v>
      </c>
      <c r="L40" s="28">
        <v>2.836179097238424E-2</v>
      </c>
      <c r="M40" s="28">
        <v>-2.5764173575888543</v>
      </c>
      <c r="N40" s="28">
        <v>1.5148083741407952E-2</v>
      </c>
      <c r="O40" s="28">
        <v>-0.13099431506783107</v>
      </c>
      <c r="P40" s="28">
        <v>-1.5149306039284195E-2</v>
      </c>
      <c r="Q40" s="28">
        <v>-0.13099431506783107</v>
      </c>
      <c r="R40" s="28">
        <v>-1.5149306039284195E-2</v>
      </c>
    </row>
    <row r="41" spans="1:19" ht="13.8" thickBot="1" x14ac:dyDescent="0.25">
      <c r="A41" s="1">
        <v>1967</v>
      </c>
      <c r="B41" s="4">
        <v>178944</v>
      </c>
      <c r="C41" s="4">
        <v>33814</v>
      </c>
      <c r="D41" s="35">
        <f t="shared" si="0"/>
        <v>5.2920092269474184</v>
      </c>
      <c r="E41" s="2">
        <f t="shared" si="2"/>
        <v>5.2920092269474184</v>
      </c>
      <c r="F41" s="2">
        <f t="shared" si="3"/>
        <v>28.005361658096614</v>
      </c>
      <c r="G41" s="4">
        <f t="shared" si="1"/>
        <v>178944</v>
      </c>
      <c r="H41" s="49">
        <f t="shared" si="4"/>
        <v>432325.40077082941</v>
      </c>
      <c r="I41" s="11"/>
      <c r="J41" s="16" t="s">
        <v>48</v>
      </c>
      <c r="K41" s="32">
        <v>-1.224080106677019E-5</v>
      </c>
      <c r="L41" s="32">
        <v>5.736483951826788E-6</v>
      </c>
      <c r="M41" s="32">
        <v>-2.1338508343376601</v>
      </c>
      <c r="N41" s="32">
        <v>4.1146683601257651E-2</v>
      </c>
      <c r="O41" s="32">
        <v>-2.3956264237600115E-5</v>
      </c>
      <c r="P41" s="32">
        <v>-5.2533789594026481E-7</v>
      </c>
      <c r="Q41" s="32">
        <v>-2.3956264237600115E-5</v>
      </c>
      <c r="R41" s="32">
        <v>-5.2533789594026481E-7</v>
      </c>
    </row>
    <row r="42" spans="1:19" x14ac:dyDescent="0.2">
      <c r="B42" s="4"/>
    </row>
    <row r="44" spans="1:19" x14ac:dyDescent="0.2">
      <c r="I44" s="1"/>
    </row>
    <row r="45" spans="1:19" x14ac:dyDescent="0.2"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x14ac:dyDescent="0.2"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19" x14ac:dyDescent="0.2">
      <c r="J47" s="30"/>
      <c r="K47" s="30"/>
      <c r="L47" s="30"/>
      <c r="M47" s="30"/>
      <c r="N47" s="30"/>
      <c r="O47" s="30"/>
      <c r="P47" s="30"/>
      <c r="Q47" s="30"/>
      <c r="R47" s="30"/>
      <c r="S47" s="30"/>
    </row>
    <row r="48" spans="1:19" x14ac:dyDescent="0.2">
      <c r="J48" s="33"/>
      <c r="K48" s="33"/>
      <c r="L48" s="30"/>
      <c r="M48" s="30"/>
      <c r="N48" s="30"/>
      <c r="O48" s="30"/>
      <c r="P48" s="30"/>
      <c r="Q48" s="30"/>
      <c r="R48" s="30"/>
      <c r="S48" s="30"/>
    </row>
    <row r="49" spans="10:19" x14ac:dyDescent="0.2">
      <c r="J49" s="15"/>
      <c r="K49" s="15"/>
      <c r="L49" s="30"/>
      <c r="M49" s="30"/>
      <c r="N49" s="30"/>
      <c r="O49" s="30"/>
      <c r="P49" s="30"/>
      <c r="Q49" s="30"/>
      <c r="R49" s="30"/>
      <c r="S49" s="30"/>
    </row>
    <row r="50" spans="10:19" x14ac:dyDescent="0.2">
      <c r="J50" s="15"/>
      <c r="K50" s="15"/>
      <c r="L50" s="30"/>
      <c r="M50" s="30"/>
      <c r="N50" s="30"/>
      <c r="O50" s="30"/>
      <c r="P50" s="30"/>
      <c r="Q50" s="30"/>
      <c r="R50" s="30"/>
      <c r="S50" s="30"/>
    </row>
    <row r="51" spans="10:19" x14ac:dyDescent="0.2">
      <c r="J51" s="15"/>
      <c r="K51" s="15"/>
      <c r="L51" s="30"/>
      <c r="M51" s="30"/>
      <c r="N51" s="30"/>
      <c r="O51" s="30"/>
      <c r="P51" s="30"/>
      <c r="Q51" s="30"/>
      <c r="R51" s="30"/>
      <c r="S51" s="30"/>
    </row>
    <row r="52" spans="10:19" x14ac:dyDescent="0.2">
      <c r="J52" s="15"/>
      <c r="K52" s="15"/>
      <c r="L52" s="30"/>
      <c r="M52" s="30"/>
      <c r="N52" s="30"/>
      <c r="O52" s="30"/>
      <c r="P52" s="30"/>
      <c r="Q52" s="30"/>
      <c r="R52" s="30"/>
      <c r="S52" s="30"/>
    </row>
    <row r="53" spans="10:19" x14ac:dyDescent="0.2">
      <c r="J53" s="15"/>
      <c r="K53" s="15"/>
      <c r="L53" s="30"/>
      <c r="M53" s="30"/>
      <c r="N53" s="30"/>
      <c r="O53" s="30"/>
      <c r="P53" s="30"/>
      <c r="Q53" s="30"/>
      <c r="R53" s="30"/>
      <c r="S53" s="30"/>
    </row>
    <row r="54" spans="10:19" x14ac:dyDescent="0.2">
      <c r="J54" s="30"/>
      <c r="K54" s="30"/>
      <c r="L54" s="30"/>
      <c r="M54" s="30"/>
      <c r="N54" s="30"/>
      <c r="O54" s="30"/>
      <c r="P54" s="30"/>
      <c r="Q54" s="30"/>
      <c r="R54" s="30"/>
      <c r="S54" s="30"/>
    </row>
    <row r="55" spans="10:19" x14ac:dyDescent="0.2">
      <c r="J55" s="30"/>
      <c r="K55" s="30"/>
      <c r="L55" s="30"/>
      <c r="M55" s="30"/>
      <c r="N55" s="30"/>
      <c r="O55" s="30"/>
      <c r="P55" s="30"/>
      <c r="Q55" s="30"/>
      <c r="R55" s="30"/>
      <c r="S55" s="30"/>
    </row>
    <row r="56" spans="10:19" x14ac:dyDescent="0.2">
      <c r="J56" s="34"/>
      <c r="K56" s="34"/>
      <c r="L56" s="34"/>
      <c r="M56" s="34"/>
      <c r="N56" s="34"/>
      <c r="O56" s="34"/>
      <c r="P56" s="30"/>
      <c r="Q56" s="30"/>
      <c r="R56" s="30"/>
      <c r="S56" s="30"/>
    </row>
    <row r="57" spans="10:19" x14ac:dyDescent="0.2">
      <c r="J57" s="15"/>
      <c r="K57" s="15"/>
      <c r="L57" s="15"/>
      <c r="M57" s="15"/>
      <c r="N57" s="15"/>
      <c r="O57" s="15"/>
      <c r="P57" s="30"/>
      <c r="Q57" s="30"/>
      <c r="R57" s="30"/>
      <c r="S57" s="30"/>
    </row>
    <row r="58" spans="10:19" x14ac:dyDescent="0.2">
      <c r="J58" s="15"/>
      <c r="K58" s="15"/>
      <c r="L58" s="15"/>
      <c r="M58" s="15"/>
      <c r="N58" s="15"/>
      <c r="O58" s="15"/>
      <c r="P58" s="30"/>
      <c r="Q58" s="30"/>
      <c r="R58" s="30"/>
      <c r="S58" s="30"/>
    </row>
    <row r="59" spans="10:19" x14ac:dyDescent="0.2">
      <c r="J59" s="15"/>
      <c r="K59" s="15"/>
      <c r="L59" s="15"/>
      <c r="M59" s="15"/>
      <c r="N59" s="15"/>
      <c r="O59" s="15"/>
      <c r="P59" s="30"/>
      <c r="Q59" s="30"/>
      <c r="R59" s="30"/>
      <c r="S59" s="30"/>
    </row>
    <row r="60" spans="10:19" x14ac:dyDescent="0.2">
      <c r="J60" s="30"/>
      <c r="K60" s="30"/>
      <c r="L60" s="30"/>
      <c r="M60" s="30"/>
      <c r="N60" s="30"/>
      <c r="O60" s="30"/>
      <c r="P60" s="30"/>
      <c r="Q60" s="30"/>
      <c r="R60" s="30"/>
      <c r="S60" s="30"/>
    </row>
    <row r="61" spans="10:19" x14ac:dyDescent="0.2">
      <c r="J61" s="34"/>
      <c r="K61" s="34"/>
      <c r="L61" s="34"/>
      <c r="M61" s="34"/>
      <c r="N61" s="34"/>
      <c r="O61" s="34"/>
      <c r="P61" s="34"/>
      <c r="Q61" s="34"/>
      <c r="R61" s="34"/>
      <c r="S61" s="30"/>
    </row>
    <row r="62" spans="10:19" x14ac:dyDescent="0.2">
      <c r="J62" s="15"/>
      <c r="K62" s="15"/>
      <c r="L62" s="15"/>
      <c r="M62" s="15"/>
      <c r="N62" s="15"/>
      <c r="O62" s="15"/>
      <c r="P62" s="15"/>
      <c r="Q62" s="15"/>
      <c r="R62" s="15"/>
      <c r="S62" s="30"/>
    </row>
    <row r="63" spans="10:19" x14ac:dyDescent="0.2">
      <c r="J63" s="15"/>
      <c r="K63" s="15"/>
      <c r="L63" s="15"/>
      <c r="M63" s="15"/>
      <c r="N63" s="15"/>
      <c r="O63" s="15"/>
      <c r="P63" s="15"/>
      <c r="Q63" s="15"/>
      <c r="R63" s="15"/>
      <c r="S63" s="30"/>
    </row>
    <row r="64" spans="10:19" x14ac:dyDescent="0.2">
      <c r="J64" s="15"/>
      <c r="K64" s="15"/>
      <c r="L64" s="15"/>
      <c r="M64" s="15"/>
      <c r="N64" s="15"/>
      <c r="O64" s="15"/>
      <c r="P64" s="15"/>
      <c r="Q64" s="15"/>
      <c r="R64" s="15"/>
      <c r="S64" s="30"/>
    </row>
    <row r="65" spans="10:19" x14ac:dyDescent="0.2">
      <c r="J65" s="15"/>
      <c r="K65" s="15"/>
      <c r="L65" s="15"/>
      <c r="M65" s="15"/>
      <c r="N65" s="15"/>
      <c r="O65" s="15"/>
      <c r="P65" s="15"/>
      <c r="Q65" s="15"/>
      <c r="R65" s="15"/>
      <c r="S65" s="30"/>
    </row>
    <row r="66" spans="10:19" x14ac:dyDescent="0.2"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0:19" x14ac:dyDescent="0.2">
      <c r="S67" s="30"/>
    </row>
    <row r="68" spans="10:19" x14ac:dyDescent="0.2">
      <c r="S68" s="30"/>
    </row>
    <row r="69" spans="10:19" x14ac:dyDescent="0.2">
      <c r="J69" s="30"/>
      <c r="K69" s="30"/>
      <c r="L69" s="30"/>
      <c r="M69" s="30"/>
      <c r="N69" s="30"/>
      <c r="O69" s="30"/>
      <c r="P69" s="30"/>
      <c r="Q69" s="30"/>
      <c r="R69" s="30"/>
      <c r="S69" s="30"/>
    </row>
    <row r="70" spans="10:19" x14ac:dyDescent="0.2">
      <c r="J70" s="30"/>
      <c r="K70" s="30"/>
      <c r="L70" s="30"/>
      <c r="M70" s="30"/>
      <c r="N70" s="30"/>
      <c r="O70" s="30"/>
      <c r="P70" s="30"/>
      <c r="Q70" s="30"/>
      <c r="R70" s="30"/>
      <c r="S70" s="30"/>
    </row>
    <row r="71" spans="10:19" x14ac:dyDescent="0.2">
      <c r="J71" s="30"/>
      <c r="K71" s="30"/>
      <c r="L71" s="30"/>
      <c r="M71" s="30"/>
      <c r="N71" s="30"/>
      <c r="O71" s="30"/>
      <c r="P71" s="30"/>
      <c r="Q71" s="30"/>
      <c r="R71" s="30"/>
      <c r="S71" s="30"/>
    </row>
    <row r="72" spans="10:19" x14ac:dyDescent="0.2">
      <c r="J72" s="30"/>
      <c r="K72" s="30"/>
      <c r="L72" s="30"/>
      <c r="M72" s="30"/>
      <c r="N72" s="30"/>
      <c r="O72" s="30"/>
      <c r="P72" s="30"/>
      <c r="Q72" s="30"/>
      <c r="R72" s="30"/>
      <c r="S72" s="30"/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10.2.1 シェーファー・モデル平衡</vt:lpstr>
      <vt:lpstr>10.2.2 シェーファー・モデル非平衡</vt:lpstr>
      <vt:lpstr>10.2.3 シェーファー・モデル重回帰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2014-04-03T23:54:26Z</dcterms:modified>
</cp:coreProperties>
</file>