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1.xml" ContentType="application/vnd.openxmlformats-officedocument.drawingml.chart+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0" yWindow="15" windowWidth="15360" windowHeight="11625" tabRatio="949" firstSheet="2" activeTab="29"/>
  </bookViews>
  <sheets>
    <sheet name="図5" sheetId="8" r:id="rId1"/>
    <sheet name="図6" sheetId="11" r:id="rId2"/>
    <sheet name="表3" sheetId="16" r:id="rId3"/>
    <sheet name="図7" sheetId="14" r:id="rId4"/>
    <sheet name="図8" sheetId="24" r:id="rId5"/>
    <sheet name="図9" sheetId="21" r:id="rId6"/>
    <sheet name="表5" sheetId="26" r:id="rId7"/>
    <sheet name="図10" sheetId="22" r:id="rId8"/>
    <sheet name="図11" sheetId="25" r:id="rId9"/>
    <sheet name="図12" sheetId="28" r:id="rId10"/>
    <sheet name="図13" sheetId="29" r:id="rId11"/>
    <sheet name="図14-1" sheetId="47" r:id="rId12"/>
    <sheet name="図14-2" sheetId="30" r:id="rId13"/>
    <sheet name="表10" sheetId="31" r:id="rId14"/>
    <sheet name="表12" sheetId="20" r:id="rId15"/>
    <sheet name="図15" sheetId="33" r:id="rId16"/>
    <sheet name="図16" sheetId="41" r:id="rId17"/>
    <sheet name="表13" sheetId="42" r:id="rId18"/>
    <sheet name="表14" sheetId="45" r:id="rId19"/>
    <sheet name="図17" sheetId="36" r:id="rId20"/>
    <sheet name="図18" sheetId="37" r:id="rId21"/>
    <sheet name="図19" sheetId="38" r:id="rId22"/>
    <sheet name="図20" sheetId="39" r:id="rId23"/>
    <sheet name="図21" sheetId="40" r:id="rId24"/>
    <sheet name="図22" sheetId="48" r:id="rId25"/>
    <sheet name="表16" sheetId="49" r:id="rId26"/>
    <sheet name="表18" sheetId="50" r:id="rId27"/>
    <sheet name="図26" sheetId="51" r:id="rId28"/>
    <sheet name="表23" sheetId="53" r:id="rId29"/>
    <sheet name="表24" sheetId="52" r:id="rId30"/>
  </sheets>
  <externalReferences>
    <externalReference r:id="rId31"/>
  </externalReferences>
  <definedNames>
    <definedName name="_mu2">'[1](2)シングル　ワイブル'!$F$12</definedName>
    <definedName name="_sig2">'[1](2)シングル　ワイブル'!$G$12</definedName>
    <definedName name="a">#REF!</definedName>
    <definedName name="b">#REF!</definedName>
    <definedName name="mu">'[1](5)ダブル　ワイブル'!$D$51</definedName>
    <definedName name="_xlnm.Print_Area" localSheetId="7">図10!$B$3:$BF$52</definedName>
    <definedName name="_xlnm.Print_Area" localSheetId="9">図12!$B$1:$AO$83</definedName>
    <definedName name="_xlnm.Print_Area" localSheetId="22">図20!$A$1:$BB$51</definedName>
    <definedName name="_xlnm.Print_Area" localSheetId="23">図21!$A$2:$BD$54</definedName>
    <definedName name="_xlnm.Print_Area" localSheetId="0">図5!$A$1:$BB$53</definedName>
    <definedName name="_xlnm.Print_Area" localSheetId="1">図6!$B$1:$R$45</definedName>
    <definedName name="_xlnm.Print_Area" localSheetId="3">図7!$A$2:$U$54</definedName>
    <definedName name="_xlnm.Print_Area" localSheetId="4">図8!$B$1:$BD$50</definedName>
    <definedName name="_xlnm.Print_Area" localSheetId="5">図9!$A$2:$M$22</definedName>
    <definedName name="_xlnm.Print_Area" localSheetId="17">表13!$A$1:$L$42</definedName>
    <definedName name="_xlnm.Print_Area" localSheetId="18">表14!$A$1:$Q$13</definedName>
    <definedName name="_xlnm.Print_Area" localSheetId="6">表5!$A$2:$T$19</definedName>
    <definedName name="_xlnm.Print_Titles" localSheetId="19">図17!$A:$C</definedName>
    <definedName name="_xlnm.Print_Titles" localSheetId="20">図18!$A:$C</definedName>
    <definedName name="_xlnm.Print_Titles" localSheetId="21">図19!$A:$C</definedName>
    <definedName name="_xlnm.Print_Titles" localSheetId="22">図20!$A:$C</definedName>
    <definedName name="_xlnm.Print_Titles" localSheetId="23">図21!$A:$C</definedName>
    <definedName name="sig">'[1](5)ダブル　ワイブル'!$E$51</definedName>
  </definedNames>
  <calcPr calcId="145621" iterate="1"/>
</workbook>
</file>

<file path=xl/calcChain.xml><?xml version="1.0" encoding="utf-8"?>
<calcChain xmlns="http://schemas.openxmlformats.org/spreadsheetml/2006/main">
  <c r="G11" i="20" l="1"/>
  <c r="G5" i="20"/>
  <c r="K13" i="20"/>
  <c r="K7" i="20"/>
  <c r="AV8" i="22" l="1"/>
  <c r="AO8" i="22"/>
  <c r="AW11" i="22"/>
  <c r="D8" i="52" l="1"/>
  <c r="D15" i="52"/>
  <c r="C16" i="52"/>
  <c r="D5" i="28"/>
  <c r="AO86" i="29" l="1"/>
  <c r="AO87" i="29"/>
  <c r="AO88" i="29"/>
  <c r="AO91" i="29"/>
  <c r="AO92" i="29"/>
  <c r="AO93" i="29"/>
  <c r="AO94" i="29"/>
  <c r="AO95" i="29"/>
  <c r="AO96" i="29"/>
  <c r="AO97" i="29"/>
  <c r="AO98" i="29"/>
  <c r="AO99" i="29"/>
  <c r="AO100" i="29"/>
  <c r="AO101" i="29"/>
  <c r="AO102" i="29"/>
  <c r="AO103" i="29"/>
  <c r="AO104" i="29"/>
  <c r="AO105" i="29"/>
  <c r="AO106" i="29"/>
  <c r="AO107" i="29"/>
  <c r="AO108" i="29"/>
  <c r="AO109" i="29"/>
  <c r="AO110" i="29"/>
  <c r="AO111" i="29"/>
  <c r="AO112" i="29"/>
  <c r="AO113" i="29"/>
  <c r="AO114" i="29"/>
  <c r="AO115" i="29"/>
  <c r="AO116" i="29"/>
  <c r="AO117" i="29"/>
  <c r="AO118" i="29"/>
  <c r="AO119" i="29"/>
  <c r="AO120" i="29"/>
  <c r="AO85" i="29"/>
  <c r="AO121" i="29"/>
  <c r="E21" i="53"/>
  <c r="E17" i="53"/>
  <c r="E13" i="53"/>
  <c r="E9" i="53"/>
  <c r="C11" i="50" l="1"/>
  <c r="F10" i="50"/>
  <c r="F9" i="50"/>
  <c r="F8" i="50"/>
  <c r="F7" i="50"/>
  <c r="F6" i="50"/>
  <c r="F5" i="50"/>
  <c r="F4" i="50"/>
  <c r="F11" i="50" s="1"/>
  <c r="E15" i="49"/>
  <c r="F13" i="49" s="1"/>
  <c r="F8" i="49"/>
  <c r="F6" i="49"/>
  <c r="F4" i="49"/>
  <c r="I4" i="49" s="1"/>
  <c r="F10" i="49" l="1"/>
  <c r="F12" i="49"/>
  <c r="F14" i="49"/>
  <c r="F5" i="49"/>
  <c r="I5" i="49" s="1"/>
  <c r="I6" i="49" s="1"/>
  <c r="I7" i="49" s="1"/>
  <c r="I8" i="49" s="1"/>
  <c r="I9" i="49" s="1"/>
  <c r="I10" i="49" s="1"/>
  <c r="I11" i="49" s="1"/>
  <c r="I12" i="49" s="1"/>
  <c r="I13" i="49" s="1"/>
  <c r="F7" i="49"/>
  <c r="F9" i="49"/>
  <c r="F11" i="49"/>
  <c r="S5" i="26" l="1"/>
  <c r="S6" i="26"/>
  <c r="S7" i="26"/>
  <c r="S8" i="26"/>
  <c r="S9" i="26"/>
  <c r="S10" i="26"/>
  <c r="S11" i="26"/>
  <c r="S12" i="26"/>
  <c r="S13" i="26"/>
  <c r="S14" i="26"/>
  <c r="S15" i="26"/>
  <c r="S16" i="26"/>
  <c r="W17" i="20"/>
  <c r="P5" i="26"/>
  <c r="P6" i="26"/>
  <c r="P7" i="26"/>
  <c r="P8" i="26"/>
  <c r="P9" i="26"/>
  <c r="P10" i="26"/>
  <c r="P11" i="26"/>
  <c r="P12" i="26"/>
  <c r="P13" i="26"/>
  <c r="P14" i="26"/>
  <c r="P15" i="26"/>
  <c r="P16" i="26"/>
  <c r="S17" i="20"/>
  <c r="O5" i="26"/>
  <c r="O6" i="26"/>
  <c r="O7" i="26"/>
  <c r="O8" i="26"/>
  <c r="O9" i="26"/>
  <c r="O10" i="26"/>
  <c r="O11" i="26"/>
  <c r="O12" i="26"/>
  <c r="O13" i="26"/>
  <c r="O14" i="26"/>
  <c r="O15" i="26"/>
  <c r="O16" i="26"/>
  <c r="O17" i="20"/>
  <c r="N5" i="26"/>
  <c r="N6" i="26"/>
  <c r="N7" i="26"/>
  <c r="N8" i="26"/>
  <c r="N9" i="26"/>
  <c r="N10" i="26"/>
  <c r="N11" i="26"/>
  <c r="N12" i="26"/>
  <c r="N13" i="26"/>
  <c r="N14" i="26"/>
  <c r="N15" i="26"/>
  <c r="N16" i="26"/>
  <c r="K17" i="20"/>
  <c r="M5" i="26"/>
  <c r="M6" i="26"/>
  <c r="M7" i="26"/>
  <c r="M8" i="26"/>
  <c r="M9" i="26"/>
  <c r="M10" i="26"/>
  <c r="M11" i="26"/>
  <c r="M12" i="26"/>
  <c r="M13" i="26"/>
  <c r="M14" i="26"/>
  <c r="M15" i="26"/>
  <c r="M16" i="26"/>
  <c r="G17" i="20"/>
  <c r="J92" i="29"/>
  <c r="J132" i="29" s="1"/>
  <c r="BA9" i="25"/>
  <c r="Q5" i="26"/>
  <c r="Q6" i="26"/>
  <c r="Q7" i="26"/>
  <c r="Q8" i="26"/>
  <c r="Q9" i="26"/>
  <c r="Q10" i="26"/>
  <c r="Q11" i="26"/>
  <c r="Q12" i="26"/>
  <c r="Q13" i="26"/>
  <c r="Q14" i="26"/>
  <c r="Q15" i="26"/>
  <c r="Q16" i="26"/>
  <c r="K6" i="22"/>
  <c r="K8" i="22" s="1"/>
  <c r="AL6" i="22"/>
  <c r="AL9" i="22" s="1"/>
  <c r="AQ6" i="22"/>
  <c r="AQ9" i="22" s="1"/>
  <c r="D86" i="29"/>
  <c r="D126" i="29" s="1"/>
  <c r="G27" i="42"/>
  <c r="L5" i="45"/>
  <c r="M5" i="45"/>
  <c r="N5" i="45"/>
  <c r="O5" i="45"/>
  <c r="P5" i="45"/>
  <c r="L6" i="45"/>
  <c r="M6" i="45"/>
  <c r="N6" i="45"/>
  <c r="O6" i="45"/>
  <c r="P6" i="45"/>
  <c r="L7" i="45"/>
  <c r="M7" i="45"/>
  <c r="N7" i="45"/>
  <c r="O7" i="45"/>
  <c r="P7" i="45"/>
  <c r="L8" i="45"/>
  <c r="M8" i="45"/>
  <c r="N8" i="45"/>
  <c r="O8" i="45"/>
  <c r="P8" i="45"/>
  <c r="L9" i="45"/>
  <c r="M9" i="45"/>
  <c r="N9" i="45"/>
  <c r="O9" i="45"/>
  <c r="P9" i="45"/>
  <c r="K9" i="45"/>
  <c r="K8" i="45"/>
  <c r="K7" i="45"/>
  <c r="K6" i="45"/>
  <c r="K5" i="45"/>
  <c r="R6" i="26"/>
  <c r="R5" i="26"/>
  <c r="R7" i="26"/>
  <c r="R8" i="26"/>
  <c r="R9" i="26"/>
  <c r="R10" i="26"/>
  <c r="R11" i="26"/>
  <c r="R12" i="26"/>
  <c r="R13" i="26"/>
  <c r="R14" i="26"/>
  <c r="R15" i="26"/>
  <c r="R16" i="26"/>
  <c r="AX6" i="22"/>
  <c r="AX9" i="22" s="1"/>
  <c r="C16" i="26"/>
  <c r="D16" i="26"/>
  <c r="E16" i="26"/>
  <c r="F16" i="26"/>
  <c r="G16" i="26"/>
  <c r="H16" i="26"/>
  <c r="J16" i="26"/>
  <c r="G11" i="42"/>
  <c r="G21" i="42"/>
  <c r="G12" i="42"/>
  <c r="G13" i="42"/>
  <c r="G14" i="42"/>
  <c r="G15" i="42"/>
  <c r="G16" i="42"/>
  <c r="G17" i="42"/>
  <c r="G19" i="42"/>
  <c r="G23" i="42"/>
  <c r="G25" i="42"/>
  <c r="G10" i="42"/>
  <c r="G8" i="42"/>
  <c r="G7" i="42"/>
  <c r="G5" i="42"/>
  <c r="O10" i="45"/>
  <c r="K10" i="45"/>
  <c r="M10" i="45"/>
  <c r="N10" i="45"/>
  <c r="P10" i="45"/>
  <c r="L10" i="45"/>
  <c r="J23" i="42"/>
  <c r="K23" i="42"/>
  <c r="J8" i="42"/>
  <c r="K8" i="42"/>
  <c r="J13" i="42"/>
  <c r="K13" i="42"/>
  <c r="J25" i="42"/>
  <c r="K25" i="42"/>
  <c r="J16" i="42"/>
  <c r="K16" i="42"/>
  <c r="J12" i="42"/>
  <c r="K12" i="42"/>
  <c r="J21" i="42"/>
  <c r="K21" i="42"/>
  <c r="J15" i="42"/>
  <c r="K15" i="42"/>
  <c r="J14" i="42"/>
  <c r="K14" i="42"/>
  <c r="J7" i="42"/>
  <c r="K7" i="42"/>
  <c r="J11" i="42"/>
  <c r="K11" i="42"/>
  <c r="J19" i="42"/>
  <c r="K19" i="42"/>
  <c r="J10" i="42"/>
  <c r="K10" i="42"/>
  <c r="J17" i="42"/>
  <c r="K17" i="42"/>
  <c r="G26" i="42"/>
  <c r="J26" i="42"/>
  <c r="K26" i="42"/>
  <c r="DX96" i="37"/>
  <c r="K27" i="42"/>
  <c r="AJ7" i="40"/>
  <c r="F7" i="40"/>
  <c r="G7" i="40"/>
  <c r="D7"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BA7" i="40"/>
  <c r="AZ7" i="40"/>
  <c r="AY7" i="40"/>
  <c r="AX7" i="40"/>
  <c r="AW7" i="40"/>
  <c r="AV7" i="40"/>
  <c r="AU7" i="40"/>
  <c r="AT7" i="40"/>
  <c r="AS7" i="40"/>
  <c r="AR7" i="40"/>
  <c r="AQ7" i="40"/>
  <c r="AP7" i="40"/>
  <c r="AO7" i="40"/>
  <c r="AN7" i="40"/>
  <c r="AM7" i="40"/>
  <c r="AL7" i="40"/>
  <c r="AK7" i="40"/>
  <c r="AI7" i="40"/>
  <c r="AH7" i="40"/>
  <c r="AG7" i="40"/>
  <c r="AF7" i="40"/>
  <c r="AE7" i="40"/>
  <c r="AD7" i="40"/>
  <c r="AC7" i="40"/>
  <c r="AB7" i="40"/>
  <c r="AA7" i="40"/>
  <c r="Z7" i="40"/>
  <c r="Y7" i="40"/>
  <c r="X7" i="40"/>
  <c r="W7" i="40"/>
  <c r="V7" i="40"/>
  <c r="U7" i="40"/>
  <c r="T7" i="40"/>
  <c r="S7" i="40"/>
  <c r="R7" i="40"/>
  <c r="Q7" i="40"/>
  <c r="P7" i="40"/>
  <c r="O7" i="40"/>
  <c r="N7" i="40"/>
  <c r="M7" i="40"/>
  <c r="L7" i="40"/>
  <c r="K7" i="40"/>
  <c r="J7" i="40"/>
  <c r="I7" i="40"/>
  <c r="H7" i="40"/>
  <c r="I124" i="38"/>
  <c r="I123" i="38"/>
  <c r="I122" i="38"/>
  <c r="I121" i="38"/>
  <c r="I119" i="38"/>
  <c r="I118" i="38"/>
  <c r="I117" i="38"/>
  <c r="I116" i="38"/>
  <c r="I115" i="38"/>
  <c r="I114" i="38"/>
  <c r="I113" i="38"/>
  <c r="I112" i="38"/>
  <c r="I107" i="38"/>
  <c r="I103" i="38"/>
  <c r="I102" i="38"/>
  <c r="I99" i="38"/>
  <c r="I97" i="38"/>
  <c r="I96" i="38"/>
  <c r="I91" i="38"/>
  <c r="I83" i="38"/>
  <c r="I80" i="38"/>
  <c r="I79" i="38"/>
  <c r="I78" i="38"/>
  <c r="I76" i="38"/>
  <c r="I74" i="38"/>
  <c r="I69" i="38"/>
  <c r="I68" i="38"/>
  <c r="I67" i="38"/>
  <c r="I62" i="38"/>
  <c r="I60" i="38"/>
  <c r="I58" i="38"/>
  <c r="I54" i="38"/>
  <c r="I50" i="38"/>
  <c r="I48" i="38"/>
  <c r="I46" i="38"/>
  <c r="I42" i="38"/>
  <c r="I35" i="38"/>
  <c r="I33" i="38"/>
  <c r="I24" i="38"/>
  <c r="I20" i="38"/>
  <c r="I18" i="38"/>
  <c r="I14" i="38"/>
  <c r="DX11" i="38"/>
  <c r="DW11" i="38"/>
  <c r="DV11" i="38"/>
  <c r="DU11" i="38"/>
  <c r="DT11" i="38"/>
  <c r="DS11" i="38"/>
  <c r="DR11" i="38"/>
  <c r="DQ11" i="38"/>
  <c r="DP11" i="38"/>
  <c r="DO11" i="38"/>
  <c r="DN11" i="38"/>
  <c r="DM11" i="38"/>
  <c r="DK11" i="38"/>
  <c r="DJ11" i="38"/>
  <c r="DI11" i="38"/>
  <c r="DH11" i="38"/>
  <c r="DG11" i="38"/>
  <c r="DF11" i="38"/>
  <c r="DA11" i="38"/>
  <c r="CW11" i="38"/>
  <c r="CV11" i="38"/>
  <c r="CS11" i="38"/>
  <c r="CQ11" i="38"/>
  <c r="CP11" i="38"/>
  <c r="CK11" i="38"/>
  <c r="CC11" i="38"/>
  <c r="BZ11" i="38"/>
  <c r="BY11" i="38"/>
  <c r="BX11" i="38"/>
  <c r="BV11" i="38"/>
  <c r="BT11" i="38"/>
  <c r="BO11" i="38"/>
  <c r="BN11" i="38"/>
  <c r="BM11" i="38"/>
  <c r="BH11" i="38"/>
  <c r="BF11" i="38"/>
  <c r="BD11" i="38"/>
  <c r="AZ11" i="38"/>
  <c r="AV11" i="38"/>
  <c r="AT11" i="38"/>
  <c r="AR11" i="38"/>
  <c r="AN11" i="38"/>
  <c r="AG11" i="38"/>
  <c r="AE11" i="38"/>
  <c r="V11" i="38"/>
  <c r="R11" i="38"/>
  <c r="P11" i="38"/>
  <c r="L11" i="38"/>
  <c r="I11" i="38"/>
  <c r="G11" i="38"/>
  <c r="I10" i="38"/>
  <c r="I9" i="38"/>
  <c r="DX113" i="37"/>
  <c r="DX112" i="37"/>
  <c r="DX111" i="37"/>
  <c r="DX106" i="37"/>
  <c r="DX102" i="37"/>
  <c r="DX101" i="37"/>
  <c r="DX98" i="37"/>
  <c r="DX95" i="37"/>
  <c r="DX90" i="37"/>
  <c r="DX82" i="37"/>
  <c r="DX79" i="37"/>
  <c r="DX78" i="37"/>
  <c r="DX77" i="37"/>
  <c r="DX75" i="37"/>
  <c r="DX73" i="37"/>
  <c r="DX68" i="37"/>
  <c r="DX67" i="37"/>
  <c r="DX66" i="37"/>
  <c r="DX61" i="37"/>
  <c r="DX59" i="37"/>
  <c r="DX57" i="37"/>
  <c r="DX53" i="37"/>
  <c r="DX49" i="37"/>
  <c r="DX47" i="37"/>
  <c r="DX45" i="37"/>
  <c r="DX41" i="37"/>
  <c r="DX34" i="37"/>
  <c r="DX32" i="37"/>
  <c r="DX23" i="37"/>
  <c r="DX19" i="37"/>
  <c r="DX17" i="37"/>
  <c r="DX13" i="37"/>
  <c r="DX10" i="37"/>
  <c r="D27" i="29"/>
  <c r="I48" i="14"/>
  <c r="I44" i="14" s="1"/>
  <c r="J44" i="14" s="1"/>
  <c r="G48" i="14"/>
  <c r="E48" i="14"/>
  <c r="F41" i="14" s="1"/>
  <c r="H22" i="16"/>
  <c r="M22" i="16"/>
  <c r="M13" i="16"/>
  <c r="I28" i="14" s="1"/>
  <c r="F22" i="16"/>
  <c r="L22" i="16" s="1"/>
  <c r="M11" i="16"/>
  <c r="I21" i="14" s="1"/>
  <c r="M9" i="16"/>
  <c r="D22" i="16"/>
  <c r="K22" i="16"/>
  <c r="K8" i="16" s="1"/>
  <c r="E14" i="14" s="1"/>
  <c r="F14" i="14" s="1"/>
  <c r="K13" i="16"/>
  <c r="E28" i="14" s="1"/>
  <c r="K9" i="16"/>
  <c r="L5" i="16"/>
  <c r="M5" i="16"/>
  <c r="L6" i="16"/>
  <c r="G23" i="14" s="1"/>
  <c r="M6" i="16"/>
  <c r="I23" i="14"/>
  <c r="L7" i="16"/>
  <c r="M7" i="16"/>
  <c r="M4" i="16"/>
  <c r="L4" i="16"/>
  <c r="G13" i="14" s="1"/>
  <c r="K5" i="16"/>
  <c r="E12" i="14"/>
  <c r="K6" i="16"/>
  <c r="E23" i="14" s="1"/>
  <c r="K7" i="16"/>
  <c r="K4" i="16"/>
  <c r="E13" i="14" s="1"/>
  <c r="H48" i="24"/>
  <c r="I48" i="24"/>
  <c r="M14" i="16"/>
  <c r="I27" i="14" s="1"/>
  <c r="M15" i="16"/>
  <c r="I36" i="14"/>
  <c r="J36" i="14" s="1"/>
  <c r="K15" i="16"/>
  <c r="E36" i="14" s="1"/>
  <c r="AN9" i="25"/>
  <c r="AM9" i="29" s="1"/>
  <c r="AP9" i="25"/>
  <c r="AR9" i="25"/>
  <c r="AS9" i="25"/>
  <c r="AT9" i="25"/>
  <c r="AU9" i="25"/>
  <c r="AW9" i="25"/>
  <c r="AY9" i="25"/>
  <c r="AZ9" i="25"/>
  <c r="BB9" i="25"/>
  <c r="BC9" i="25"/>
  <c r="AN10" i="25"/>
  <c r="AM10" i="29" s="1"/>
  <c r="AP10" i="25"/>
  <c r="AR10" i="25"/>
  <c r="AS10" i="25"/>
  <c r="AT10" i="25"/>
  <c r="AU10" i="25"/>
  <c r="AW10" i="25"/>
  <c r="AY10" i="25"/>
  <c r="AZ10" i="25"/>
  <c r="BA10" i="25"/>
  <c r="BB10" i="25"/>
  <c r="BC10" i="25"/>
  <c r="P9" i="25"/>
  <c r="O9" i="29" s="1"/>
  <c r="Q9" i="25"/>
  <c r="P9" i="29" s="1"/>
  <c r="R9" i="25"/>
  <c r="Q9" i="29" s="1"/>
  <c r="S9" i="25"/>
  <c r="R9" i="29" s="1"/>
  <c r="T9" i="25"/>
  <c r="S9" i="29" s="1"/>
  <c r="U9" i="25"/>
  <c r="T9" i="29" s="1"/>
  <c r="V9" i="25"/>
  <c r="U9" i="29" s="1"/>
  <c r="W9" i="25"/>
  <c r="V9" i="29" s="1"/>
  <c r="X9" i="25"/>
  <c r="X9" i="28" s="1"/>
  <c r="Y9" i="25"/>
  <c r="X9" i="29" s="1"/>
  <c r="Z9" i="25"/>
  <c r="Y9" i="29" s="1"/>
  <c r="AA9" i="25"/>
  <c r="Z9" i="29" s="1"/>
  <c r="AB9" i="25"/>
  <c r="AA9" i="29" s="1"/>
  <c r="AC9" i="25"/>
  <c r="AB9" i="29" s="1"/>
  <c r="AD9" i="25"/>
  <c r="AC9" i="29" s="1"/>
  <c r="AE9" i="25"/>
  <c r="AD9" i="29" s="1"/>
  <c r="AF9" i="25"/>
  <c r="AE9" i="29" s="1"/>
  <c r="AG9" i="25"/>
  <c r="AF9" i="29" s="1"/>
  <c r="AH9" i="25"/>
  <c r="AH9" i="28" s="1"/>
  <c r="AI9" i="25"/>
  <c r="AH9" i="29" s="1"/>
  <c r="AJ9" i="25"/>
  <c r="AI9" i="29" s="1"/>
  <c r="AK9" i="25"/>
  <c r="AJ9" i="29" s="1"/>
  <c r="AM9" i="25"/>
  <c r="AL9" i="29" s="1"/>
  <c r="P10" i="25"/>
  <c r="O10" i="29" s="1"/>
  <c r="Q10" i="25"/>
  <c r="P10" i="29" s="1"/>
  <c r="R10" i="25"/>
  <c r="Q10" i="29" s="1"/>
  <c r="S10" i="25"/>
  <c r="S10" i="28" s="1"/>
  <c r="T10" i="25"/>
  <c r="S10" i="29" s="1"/>
  <c r="U10" i="25"/>
  <c r="T10" i="29" s="1"/>
  <c r="V10" i="25"/>
  <c r="U10" i="29" s="1"/>
  <c r="W10" i="25"/>
  <c r="V10" i="29" s="1"/>
  <c r="X10" i="25"/>
  <c r="W10" i="29" s="1"/>
  <c r="Y10" i="25"/>
  <c r="X10" i="29" s="1"/>
  <c r="Z10" i="25"/>
  <c r="Y10" i="29" s="1"/>
  <c r="AA10" i="25"/>
  <c r="AA10" i="28" s="1"/>
  <c r="AB10" i="25"/>
  <c r="AA10" i="29" s="1"/>
  <c r="AC10" i="25"/>
  <c r="AC10" i="28" s="1"/>
  <c r="AD10" i="25"/>
  <c r="AC10" i="29" s="1"/>
  <c r="AE10" i="25"/>
  <c r="AD10" i="29" s="1"/>
  <c r="AF10" i="25"/>
  <c r="AE10" i="29" s="1"/>
  <c r="AG10" i="25"/>
  <c r="AF10" i="29" s="1"/>
  <c r="AH10" i="25"/>
  <c r="AG10" i="29" s="1"/>
  <c r="AI10" i="25"/>
  <c r="AI10" i="28" s="1"/>
  <c r="AJ10" i="25"/>
  <c r="AI10" i="29" s="1"/>
  <c r="AK10" i="25"/>
  <c r="AJ10" i="29" s="1"/>
  <c r="AM10" i="25"/>
  <c r="AL10" i="29" s="1"/>
  <c r="L9" i="25"/>
  <c r="L9" i="28" s="1"/>
  <c r="M9" i="25"/>
  <c r="L9" i="29" s="1"/>
  <c r="N9" i="25"/>
  <c r="M9" i="29" s="1"/>
  <c r="O9" i="25"/>
  <c r="N9" i="29" s="1"/>
  <c r="L10" i="25"/>
  <c r="K10" i="29" s="1"/>
  <c r="M10" i="25"/>
  <c r="M10" i="28" s="1"/>
  <c r="N10" i="25"/>
  <c r="M10" i="29" s="1"/>
  <c r="O10" i="25"/>
  <c r="O10" i="28" s="1"/>
  <c r="E9" i="25"/>
  <c r="D9" i="29" s="1"/>
  <c r="F9" i="25"/>
  <c r="E9" i="29" s="1"/>
  <c r="G9" i="25"/>
  <c r="F9" i="29" s="1"/>
  <c r="H9" i="25"/>
  <c r="G9" i="29" s="1"/>
  <c r="I9" i="25"/>
  <c r="H9" i="29" s="1"/>
  <c r="J9" i="25"/>
  <c r="I9" i="29" s="1"/>
  <c r="E10" i="25"/>
  <c r="D10" i="29" s="1"/>
  <c r="F10" i="25"/>
  <c r="F10" i="28" s="1"/>
  <c r="G10" i="25"/>
  <c r="G10" i="28" s="1"/>
  <c r="H10" i="25"/>
  <c r="H10" i="28" s="1"/>
  <c r="I10" i="25"/>
  <c r="H10" i="29" s="1"/>
  <c r="J10" i="25"/>
  <c r="J10" i="28" s="1"/>
  <c r="D9" i="25"/>
  <c r="D9" i="28" s="1"/>
  <c r="D10" i="25"/>
  <c r="D10" i="28" s="1"/>
  <c r="M5" i="20"/>
  <c r="O5" i="20"/>
  <c r="W5" i="20"/>
  <c r="W6" i="20"/>
  <c r="W7" i="20"/>
  <c r="W8" i="20"/>
  <c r="W9" i="20"/>
  <c r="W11" i="20"/>
  <c r="W12" i="20"/>
  <c r="W13" i="20"/>
  <c r="W14" i="20"/>
  <c r="W15" i="20"/>
  <c r="W16" i="20"/>
  <c r="Q5" i="20"/>
  <c r="S5" i="20"/>
  <c r="S7" i="20"/>
  <c r="S11" i="20"/>
  <c r="S16" i="20"/>
  <c r="O7" i="20"/>
  <c r="O9" i="20"/>
  <c r="O11" i="20"/>
  <c r="O16" i="20"/>
  <c r="K9" i="20"/>
  <c r="K10" i="20"/>
  <c r="K14" i="20"/>
  <c r="K15" i="20"/>
  <c r="K16" i="20"/>
  <c r="G16" i="20"/>
  <c r="D18" i="20" s="1"/>
  <c r="E44" i="28"/>
  <c r="E45" i="28"/>
  <c r="E47" i="28"/>
  <c r="F44" i="28"/>
  <c r="F53" i="28" s="1"/>
  <c r="F45" i="28"/>
  <c r="F47" i="28"/>
  <c r="J44" i="28"/>
  <c r="J45" i="28"/>
  <c r="J47" i="28"/>
  <c r="K44" i="28"/>
  <c r="K45" i="28"/>
  <c r="K47" i="28"/>
  <c r="L44" i="28"/>
  <c r="L45" i="28"/>
  <c r="L47" i="28"/>
  <c r="M44" i="28"/>
  <c r="M53" i="28" s="1"/>
  <c r="M45" i="28"/>
  <c r="M47" i="28"/>
  <c r="N44" i="28"/>
  <c r="N45" i="28"/>
  <c r="N47" i="28"/>
  <c r="O44" i="28"/>
  <c r="O45" i="28"/>
  <c r="O47" i="28"/>
  <c r="P44" i="28"/>
  <c r="P45" i="28"/>
  <c r="P47" i="28"/>
  <c r="Q44" i="28"/>
  <c r="Q53" i="28" s="1"/>
  <c r="Q45" i="28"/>
  <c r="Q47" i="28"/>
  <c r="R44" i="28"/>
  <c r="R45" i="28"/>
  <c r="R47" i="28"/>
  <c r="S44" i="28"/>
  <c r="S45" i="28"/>
  <c r="S47" i="28"/>
  <c r="T44" i="28"/>
  <c r="T45" i="28"/>
  <c r="T47" i="28"/>
  <c r="U44" i="28"/>
  <c r="U53" i="28" s="1"/>
  <c r="U45" i="28"/>
  <c r="U47" i="28"/>
  <c r="V44" i="28"/>
  <c r="V45" i="28"/>
  <c r="V47" i="28"/>
  <c r="W44" i="28"/>
  <c r="W45" i="28"/>
  <c r="W47" i="28"/>
  <c r="X44" i="28"/>
  <c r="X45" i="28"/>
  <c r="X47" i="28"/>
  <c r="Y44" i="28"/>
  <c r="Y53" i="28" s="1"/>
  <c r="Y45" i="28"/>
  <c r="Y47" i="28"/>
  <c r="Z44" i="28"/>
  <c r="Z45" i="28"/>
  <c r="Z47" i="28"/>
  <c r="AA44" i="28"/>
  <c r="AA45" i="28"/>
  <c r="AA47" i="28"/>
  <c r="AB44" i="28"/>
  <c r="AB45" i="28"/>
  <c r="AB47" i="28"/>
  <c r="AC44" i="28"/>
  <c r="AC53" i="28" s="1"/>
  <c r="AC45" i="28"/>
  <c r="AC47" i="28"/>
  <c r="AD44" i="28"/>
  <c r="AD45" i="28"/>
  <c r="AD47" i="28"/>
  <c r="AE44" i="28"/>
  <c r="AE45" i="28"/>
  <c r="AE47" i="28"/>
  <c r="AF44" i="28"/>
  <c r="AF45" i="28"/>
  <c r="AF47" i="28"/>
  <c r="AG44" i="28"/>
  <c r="AG53" i="28" s="1"/>
  <c r="AG45" i="28"/>
  <c r="AG47" i="28"/>
  <c r="AH44" i="28"/>
  <c r="AH45" i="28"/>
  <c r="AH47" i="28"/>
  <c r="AI44" i="28"/>
  <c r="AI45" i="28"/>
  <c r="AI47" i="28"/>
  <c r="AJ44" i="28"/>
  <c r="AJ45" i="28"/>
  <c r="AJ47" i="28"/>
  <c r="AK44" i="28"/>
  <c r="AK53" i="28" s="1"/>
  <c r="AK45" i="28"/>
  <c r="AK47" i="28"/>
  <c r="AL44" i="28"/>
  <c r="AL45" i="28"/>
  <c r="AL47" i="28"/>
  <c r="AM44" i="28"/>
  <c r="AM45" i="28"/>
  <c r="AM47" i="28"/>
  <c r="AN44" i="28"/>
  <c r="AN45" i="28"/>
  <c r="AN47" i="28"/>
  <c r="D44" i="28"/>
  <c r="D53" i="28" s="1"/>
  <c r="D45" i="28"/>
  <c r="D47" i="28"/>
  <c r="BE6" i="25"/>
  <c r="BE7" i="25"/>
  <c r="BE11" i="25"/>
  <c r="BE12" i="25"/>
  <c r="BE13" i="25"/>
  <c r="BE14" i="25"/>
  <c r="BE15" i="25"/>
  <c r="BE16" i="25"/>
  <c r="BE17" i="25"/>
  <c r="BE18" i="25"/>
  <c r="BE19" i="25"/>
  <c r="BE20" i="25"/>
  <c r="BE21" i="25"/>
  <c r="BE22" i="25"/>
  <c r="BE23" i="25"/>
  <c r="BE24" i="25"/>
  <c r="BE25" i="25"/>
  <c r="BE26" i="25"/>
  <c r="BE27" i="25"/>
  <c r="BE28" i="25"/>
  <c r="BE29" i="25"/>
  <c r="BE30" i="25"/>
  <c r="BE31" i="25"/>
  <c r="BE32" i="25"/>
  <c r="BE33" i="25"/>
  <c r="BE34" i="25"/>
  <c r="BE35" i="25"/>
  <c r="BE36" i="25"/>
  <c r="BE37" i="25"/>
  <c r="BE38" i="25"/>
  <c r="BE39" i="25"/>
  <c r="BE40" i="25"/>
  <c r="BE41" i="25"/>
  <c r="BE42" i="25"/>
  <c r="BE5" i="25"/>
  <c r="C125" i="29" a="1"/>
  <c r="D125" i="29"/>
  <c r="E125" i="29"/>
  <c r="F125" i="29"/>
  <c r="G125" i="29"/>
  <c r="I125" i="29"/>
  <c r="J125" i="29"/>
  <c r="K125" i="29"/>
  <c r="M125" i="29"/>
  <c r="N125" i="29"/>
  <c r="O125" i="29"/>
  <c r="Q125" i="29"/>
  <c r="R125" i="29"/>
  <c r="S125" i="29"/>
  <c r="U125" i="29"/>
  <c r="V125" i="29"/>
  <c r="W125" i="29"/>
  <c r="Y125" i="29"/>
  <c r="Z125" i="29"/>
  <c r="AA125" i="29"/>
  <c r="AC125" i="29"/>
  <c r="AD125" i="29"/>
  <c r="AE125" i="29"/>
  <c r="AG125" i="29"/>
  <c r="AH125" i="29"/>
  <c r="AI125" i="29"/>
  <c r="AK125" i="29"/>
  <c r="AL125" i="29"/>
  <c r="AM125" i="29"/>
  <c r="E126" i="29"/>
  <c r="F126" i="29"/>
  <c r="H126" i="29"/>
  <c r="I126" i="29"/>
  <c r="J126" i="29"/>
  <c r="L126" i="29"/>
  <c r="M126" i="29"/>
  <c r="N126" i="29"/>
  <c r="P126" i="29"/>
  <c r="Q126" i="29"/>
  <c r="R126" i="29"/>
  <c r="T126" i="29"/>
  <c r="U126" i="29"/>
  <c r="V126" i="29"/>
  <c r="X126" i="29"/>
  <c r="Y126" i="29"/>
  <c r="Z126" i="29"/>
  <c r="AB126" i="29"/>
  <c r="AC126" i="29"/>
  <c r="AD126" i="29"/>
  <c r="AF126" i="29"/>
  <c r="AG126" i="29"/>
  <c r="AH126" i="29"/>
  <c r="AJ126" i="29"/>
  <c r="AK126" i="29"/>
  <c r="AL126" i="29"/>
  <c r="C127" i="29"/>
  <c r="D127" i="29"/>
  <c r="E87" i="29"/>
  <c r="E127" i="29" s="1"/>
  <c r="G127" i="29"/>
  <c r="H127" i="29"/>
  <c r="I127" i="29"/>
  <c r="K127" i="29"/>
  <c r="L127" i="29"/>
  <c r="M127" i="29"/>
  <c r="O127" i="29"/>
  <c r="P127" i="29"/>
  <c r="Q127" i="29"/>
  <c r="S127" i="29"/>
  <c r="T127" i="29"/>
  <c r="U127" i="29"/>
  <c r="W127" i="29"/>
  <c r="X127" i="29"/>
  <c r="Y127" i="29"/>
  <c r="AA127" i="29"/>
  <c r="AB127" i="29"/>
  <c r="AC127" i="29"/>
  <c r="AE127" i="29"/>
  <c r="AF127" i="29"/>
  <c r="AG127" i="29"/>
  <c r="AI127" i="29"/>
  <c r="AJ127" i="29"/>
  <c r="AK127" i="29"/>
  <c r="AM127" i="29"/>
  <c r="C128" i="29"/>
  <c r="D128" i="29"/>
  <c r="G128" i="29"/>
  <c r="H128" i="29"/>
  <c r="J128" i="29"/>
  <c r="K128" i="29"/>
  <c r="L128" i="29"/>
  <c r="N128" i="29"/>
  <c r="O128" i="29"/>
  <c r="P128" i="29"/>
  <c r="R128" i="29"/>
  <c r="S128" i="29"/>
  <c r="T128" i="29"/>
  <c r="V128" i="29"/>
  <c r="W128" i="29"/>
  <c r="X128" i="29"/>
  <c r="Z128" i="29"/>
  <c r="AA128" i="29"/>
  <c r="AB128" i="29"/>
  <c r="AD128" i="29"/>
  <c r="AE128" i="29"/>
  <c r="AF128" i="29"/>
  <c r="AH128" i="29"/>
  <c r="AI128" i="29"/>
  <c r="AJ128" i="29"/>
  <c r="AL128" i="29"/>
  <c r="AM128" i="29"/>
  <c r="C129" i="29"/>
  <c r="E129" i="29"/>
  <c r="F129" i="29"/>
  <c r="I129" i="29"/>
  <c r="J129" i="29"/>
  <c r="K129" i="29"/>
  <c r="M129" i="29"/>
  <c r="N129" i="29"/>
  <c r="O129" i="29"/>
  <c r="Q129" i="29"/>
  <c r="R129" i="29"/>
  <c r="S129" i="29"/>
  <c r="U129" i="29"/>
  <c r="V129" i="29"/>
  <c r="W129" i="29"/>
  <c r="Y129" i="29"/>
  <c r="Z129" i="29"/>
  <c r="AA129" i="29"/>
  <c r="AC129" i="29"/>
  <c r="AD129" i="29"/>
  <c r="AE129" i="29"/>
  <c r="AG129" i="29"/>
  <c r="AH129" i="29"/>
  <c r="AI129" i="29"/>
  <c r="AK129" i="29"/>
  <c r="AL129" i="29"/>
  <c r="AM129" i="29"/>
  <c r="D130" i="29"/>
  <c r="E130" i="29"/>
  <c r="F130" i="29"/>
  <c r="I130" i="29"/>
  <c r="J130" i="29"/>
  <c r="L130" i="29"/>
  <c r="M130" i="29"/>
  <c r="N130" i="29"/>
  <c r="P130" i="29"/>
  <c r="Q130" i="29"/>
  <c r="R130" i="29"/>
  <c r="T130" i="29"/>
  <c r="U130" i="29"/>
  <c r="V130" i="29"/>
  <c r="X130" i="29"/>
  <c r="Y130" i="29"/>
  <c r="Z130" i="29"/>
  <c r="AB130" i="29"/>
  <c r="AC130" i="29"/>
  <c r="AD130" i="29"/>
  <c r="AF130" i="29"/>
  <c r="AG130" i="29"/>
  <c r="AH130" i="29"/>
  <c r="AJ130" i="29"/>
  <c r="AK130" i="29"/>
  <c r="AL130" i="29"/>
  <c r="C131" i="29"/>
  <c r="D131" i="29"/>
  <c r="E131" i="29"/>
  <c r="G131" i="29"/>
  <c r="H131" i="29"/>
  <c r="I91" i="29"/>
  <c r="I131" i="29" s="1"/>
  <c r="K131" i="29"/>
  <c r="L131" i="29"/>
  <c r="M131" i="29"/>
  <c r="O131" i="29"/>
  <c r="P131" i="29"/>
  <c r="Q131" i="29"/>
  <c r="S131" i="29"/>
  <c r="T131" i="29"/>
  <c r="U131" i="29"/>
  <c r="W131" i="29"/>
  <c r="X131" i="29"/>
  <c r="Y131" i="29"/>
  <c r="AA131" i="29"/>
  <c r="AB131" i="29"/>
  <c r="AC131" i="29"/>
  <c r="AE131" i="29"/>
  <c r="AF131" i="29"/>
  <c r="AG131" i="29"/>
  <c r="AI131" i="29"/>
  <c r="AJ131" i="29"/>
  <c r="AK131" i="29"/>
  <c r="AM131" i="29"/>
  <c r="C132" i="29"/>
  <c r="D132" i="29"/>
  <c r="F132" i="29"/>
  <c r="G132" i="29"/>
  <c r="H132" i="29"/>
  <c r="K132" i="29"/>
  <c r="L132" i="29"/>
  <c r="N132" i="29"/>
  <c r="O132" i="29"/>
  <c r="P132" i="29"/>
  <c r="R132" i="29"/>
  <c r="S132" i="29"/>
  <c r="T132" i="29"/>
  <c r="V132" i="29"/>
  <c r="W132" i="29"/>
  <c r="X132" i="29"/>
  <c r="Z132" i="29"/>
  <c r="AA132" i="29"/>
  <c r="AB132" i="29"/>
  <c r="AD132" i="29"/>
  <c r="AE132" i="29"/>
  <c r="AF132" i="29"/>
  <c r="AH132" i="29"/>
  <c r="AI132" i="29"/>
  <c r="AJ132" i="29"/>
  <c r="AL132" i="29"/>
  <c r="AM132" i="29"/>
  <c r="C133" i="29"/>
  <c r="E133" i="29"/>
  <c r="F133" i="29"/>
  <c r="G133" i="29"/>
  <c r="I133" i="29"/>
  <c r="J133" i="29"/>
  <c r="K93" i="29"/>
  <c r="K133" i="29" s="1"/>
  <c r="M133" i="29"/>
  <c r="N133" i="29"/>
  <c r="O133" i="29"/>
  <c r="Q133" i="29"/>
  <c r="R133" i="29"/>
  <c r="S133" i="29"/>
  <c r="U133" i="29"/>
  <c r="V133" i="29"/>
  <c r="W133" i="29"/>
  <c r="Y133" i="29"/>
  <c r="Z133" i="29"/>
  <c r="AA133" i="29"/>
  <c r="AC133" i="29"/>
  <c r="AD133" i="29"/>
  <c r="AE133" i="29"/>
  <c r="AG133" i="29"/>
  <c r="AH133" i="29"/>
  <c r="AI133" i="29"/>
  <c r="AK133" i="29"/>
  <c r="AL133" i="29"/>
  <c r="AM133" i="29"/>
  <c r="D134" i="29"/>
  <c r="E134" i="29"/>
  <c r="F134" i="29"/>
  <c r="H134" i="29"/>
  <c r="I134" i="29"/>
  <c r="J134" i="29"/>
  <c r="K134" i="29"/>
  <c r="L94" i="29"/>
  <c r="L134" i="29" s="1"/>
  <c r="M134" i="29"/>
  <c r="N134" i="29"/>
  <c r="O134" i="29"/>
  <c r="P134" i="29"/>
  <c r="Q134" i="29"/>
  <c r="R134" i="29"/>
  <c r="S134" i="29"/>
  <c r="T134" i="29"/>
  <c r="U134" i="29"/>
  <c r="V134" i="29"/>
  <c r="W134" i="29"/>
  <c r="X134" i="29"/>
  <c r="Y134" i="29"/>
  <c r="Z134" i="29"/>
  <c r="AA134" i="29"/>
  <c r="AB134" i="29"/>
  <c r="AC134" i="29"/>
  <c r="AD134" i="29"/>
  <c r="AE134" i="29"/>
  <c r="AF134" i="29"/>
  <c r="AG134" i="29"/>
  <c r="AH134" i="29"/>
  <c r="AI134" i="29"/>
  <c r="AJ134" i="29"/>
  <c r="AK134" i="29"/>
  <c r="AL134" i="29"/>
  <c r="AM134" i="29"/>
  <c r="C135" i="29"/>
  <c r="D135" i="29"/>
  <c r="E135" i="29"/>
  <c r="F135" i="29"/>
  <c r="G135" i="29"/>
  <c r="H135" i="29"/>
  <c r="I135" i="29"/>
  <c r="J135" i="29"/>
  <c r="K135" i="29"/>
  <c r="L135" i="29"/>
  <c r="M95" i="29"/>
  <c r="M135" i="29" s="1"/>
  <c r="N135" i="29"/>
  <c r="O135" i="29"/>
  <c r="P135" i="29"/>
  <c r="Q135" i="29"/>
  <c r="R135" i="29"/>
  <c r="S135" i="29"/>
  <c r="T135" i="29"/>
  <c r="U135" i="29"/>
  <c r="V135" i="29"/>
  <c r="W135" i="29"/>
  <c r="X135" i="29"/>
  <c r="Y135" i="29"/>
  <c r="Z135" i="29"/>
  <c r="AA135" i="29"/>
  <c r="AB135" i="29"/>
  <c r="AC135" i="29"/>
  <c r="AD135" i="29"/>
  <c r="AE135" i="29"/>
  <c r="AF135" i="29"/>
  <c r="AG135" i="29"/>
  <c r="AH135" i="29"/>
  <c r="AI135" i="29"/>
  <c r="AJ135" i="29"/>
  <c r="AK135" i="29"/>
  <c r="AL135" i="29"/>
  <c r="AM135" i="29"/>
  <c r="C136" i="29"/>
  <c r="D136" i="29"/>
  <c r="E136" i="29"/>
  <c r="F136" i="29"/>
  <c r="G136" i="29"/>
  <c r="H136" i="29"/>
  <c r="I136" i="29"/>
  <c r="J136" i="29"/>
  <c r="K136" i="29"/>
  <c r="L136" i="29"/>
  <c r="M136" i="29"/>
  <c r="N96" i="29"/>
  <c r="N136" i="29" s="1"/>
  <c r="O136" i="29"/>
  <c r="P136" i="29"/>
  <c r="Q136" i="29"/>
  <c r="R136" i="29"/>
  <c r="S136" i="29"/>
  <c r="T136" i="29"/>
  <c r="U136" i="29"/>
  <c r="V136" i="29"/>
  <c r="W136" i="29"/>
  <c r="X136" i="29"/>
  <c r="Y136" i="29"/>
  <c r="Z136" i="29"/>
  <c r="AA136" i="29"/>
  <c r="AB136" i="29"/>
  <c r="AC136" i="29"/>
  <c r="AD136" i="29"/>
  <c r="AE136" i="29"/>
  <c r="AF136" i="29"/>
  <c r="AG136" i="29"/>
  <c r="AH136" i="29"/>
  <c r="AI136" i="29"/>
  <c r="AJ136" i="29"/>
  <c r="AK136" i="29"/>
  <c r="AL136" i="29"/>
  <c r="AM136" i="29"/>
  <c r="C137" i="29"/>
  <c r="D137" i="29"/>
  <c r="E137" i="29"/>
  <c r="F137" i="29"/>
  <c r="G137" i="29"/>
  <c r="H137" i="29"/>
  <c r="I137" i="29"/>
  <c r="J137" i="29"/>
  <c r="K137" i="29"/>
  <c r="L137" i="29"/>
  <c r="M137" i="29"/>
  <c r="N137" i="29"/>
  <c r="O97" i="29"/>
  <c r="O137" i="29" s="1"/>
  <c r="P137" i="29"/>
  <c r="Q137" i="29"/>
  <c r="R137" i="29"/>
  <c r="S137" i="29"/>
  <c r="T137" i="29"/>
  <c r="U137" i="29"/>
  <c r="V137" i="29"/>
  <c r="W137" i="29"/>
  <c r="X137" i="29"/>
  <c r="Y137" i="29"/>
  <c r="Z137" i="29"/>
  <c r="AA137" i="29"/>
  <c r="AB137" i="29"/>
  <c r="AC137" i="29"/>
  <c r="AD137" i="29"/>
  <c r="AE137" i="29"/>
  <c r="AF137" i="29"/>
  <c r="AG137" i="29"/>
  <c r="AH137" i="29"/>
  <c r="AI137" i="29"/>
  <c r="AJ137" i="29"/>
  <c r="AK137" i="29"/>
  <c r="AL137" i="29"/>
  <c r="AM137" i="29"/>
  <c r="C138" i="29"/>
  <c r="D138" i="29"/>
  <c r="E138" i="29"/>
  <c r="F138" i="29"/>
  <c r="G138" i="29"/>
  <c r="H138" i="29"/>
  <c r="I138" i="29"/>
  <c r="J138" i="29"/>
  <c r="K138" i="29"/>
  <c r="L138" i="29"/>
  <c r="M138" i="29"/>
  <c r="N138" i="29"/>
  <c r="O138" i="29"/>
  <c r="P98" i="29"/>
  <c r="P138" i="29" s="1"/>
  <c r="Q138" i="29"/>
  <c r="R138" i="29"/>
  <c r="S138" i="29"/>
  <c r="T138" i="29"/>
  <c r="U138" i="29"/>
  <c r="V138" i="29"/>
  <c r="W138" i="29"/>
  <c r="X138" i="29"/>
  <c r="Y138" i="29"/>
  <c r="Z138" i="29"/>
  <c r="AA138" i="29"/>
  <c r="AB138" i="29"/>
  <c r="AC138" i="29"/>
  <c r="AD138" i="29"/>
  <c r="AE138" i="29"/>
  <c r="AF138" i="29"/>
  <c r="AG138" i="29"/>
  <c r="AH138" i="29"/>
  <c r="AI138" i="29"/>
  <c r="AJ138" i="29"/>
  <c r="AK138" i="29"/>
  <c r="AL138" i="29"/>
  <c r="AM138" i="29"/>
  <c r="C139" i="29"/>
  <c r="D139" i="29"/>
  <c r="E139" i="29"/>
  <c r="F139" i="29"/>
  <c r="G139" i="29"/>
  <c r="H139" i="29"/>
  <c r="I139" i="29"/>
  <c r="J139" i="29"/>
  <c r="K139" i="29"/>
  <c r="L139" i="29"/>
  <c r="M139" i="29"/>
  <c r="N139" i="29"/>
  <c r="O139" i="29"/>
  <c r="P139" i="29"/>
  <c r="Q99" i="29"/>
  <c r="Q139" i="29" s="1"/>
  <c r="R139" i="29"/>
  <c r="S139" i="29"/>
  <c r="T139" i="29"/>
  <c r="U139" i="29"/>
  <c r="V139" i="29"/>
  <c r="W139" i="29"/>
  <c r="X139" i="29"/>
  <c r="Y139" i="29"/>
  <c r="Z139" i="29"/>
  <c r="AA139" i="29"/>
  <c r="AB139" i="29"/>
  <c r="AC139" i="29"/>
  <c r="AD139" i="29"/>
  <c r="AE139" i="29"/>
  <c r="AF139" i="29"/>
  <c r="AG139" i="29"/>
  <c r="AH139" i="29"/>
  <c r="AI139" i="29"/>
  <c r="AJ139" i="29"/>
  <c r="AK139" i="29"/>
  <c r="AL139" i="29"/>
  <c r="AM139" i="29"/>
  <c r="C140" i="29"/>
  <c r="D140" i="29"/>
  <c r="E140" i="29"/>
  <c r="F140" i="29"/>
  <c r="G140" i="29"/>
  <c r="H140" i="29"/>
  <c r="I140" i="29"/>
  <c r="J140" i="29"/>
  <c r="K140" i="29"/>
  <c r="L140" i="29"/>
  <c r="M140" i="29"/>
  <c r="N140" i="29"/>
  <c r="O140" i="29"/>
  <c r="P140" i="29"/>
  <c r="Q140" i="29"/>
  <c r="R100" i="29"/>
  <c r="R140" i="29" s="1"/>
  <c r="S140" i="29"/>
  <c r="T140" i="29"/>
  <c r="U140" i="29"/>
  <c r="V140" i="29"/>
  <c r="W140" i="29"/>
  <c r="X140" i="29"/>
  <c r="Y140" i="29"/>
  <c r="Z140" i="29"/>
  <c r="AA140" i="29"/>
  <c r="AB140" i="29"/>
  <c r="AC140" i="29"/>
  <c r="AD140" i="29"/>
  <c r="AE140" i="29"/>
  <c r="AF140" i="29"/>
  <c r="AG140" i="29"/>
  <c r="AH140" i="29"/>
  <c r="AI140" i="29"/>
  <c r="AJ140" i="29"/>
  <c r="AK140" i="29"/>
  <c r="AL140" i="29"/>
  <c r="AM140" i="29"/>
  <c r="C141" i="29"/>
  <c r="D141" i="29"/>
  <c r="E141" i="29"/>
  <c r="F141" i="29"/>
  <c r="G141" i="29"/>
  <c r="H141" i="29"/>
  <c r="I141" i="29"/>
  <c r="J141" i="29"/>
  <c r="K141" i="29"/>
  <c r="L141" i="29"/>
  <c r="M141" i="29"/>
  <c r="N141" i="29"/>
  <c r="O141" i="29"/>
  <c r="P141" i="29"/>
  <c r="Q141" i="29"/>
  <c r="R141" i="29"/>
  <c r="S101" i="29"/>
  <c r="S141" i="29" s="1"/>
  <c r="T141" i="29"/>
  <c r="U141" i="29"/>
  <c r="V141" i="29"/>
  <c r="W141" i="29"/>
  <c r="X141" i="29"/>
  <c r="Y141" i="29"/>
  <c r="Z141" i="29"/>
  <c r="AA141" i="29"/>
  <c r="AB141" i="29"/>
  <c r="AC141" i="29"/>
  <c r="AD141" i="29"/>
  <c r="AE141" i="29"/>
  <c r="AF141" i="29"/>
  <c r="AG141" i="29"/>
  <c r="AH141" i="29"/>
  <c r="AI141" i="29"/>
  <c r="AJ141" i="29"/>
  <c r="AK141" i="29"/>
  <c r="AL141" i="29"/>
  <c r="AM141" i="29"/>
  <c r="C142" i="29"/>
  <c r="D142" i="29"/>
  <c r="E142" i="29"/>
  <c r="F142" i="29"/>
  <c r="G142" i="29"/>
  <c r="H142" i="29"/>
  <c r="I142" i="29"/>
  <c r="J142" i="29"/>
  <c r="K142" i="29"/>
  <c r="L142" i="29"/>
  <c r="M142" i="29"/>
  <c r="N142" i="29"/>
  <c r="O142" i="29"/>
  <c r="P142" i="29"/>
  <c r="Q142" i="29"/>
  <c r="R142" i="29"/>
  <c r="S142" i="29"/>
  <c r="T102" i="29"/>
  <c r="T142" i="29" s="1"/>
  <c r="U142" i="29"/>
  <c r="V142" i="29"/>
  <c r="W142" i="29"/>
  <c r="X142" i="29"/>
  <c r="Y142" i="29"/>
  <c r="Z142" i="29"/>
  <c r="AA142" i="29"/>
  <c r="AB142" i="29"/>
  <c r="AC142" i="29"/>
  <c r="AD142" i="29"/>
  <c r="AE142" i="29"/>
  <c r="AF142" i="29"/>
  <c r="AG142" i="29"/>
  <c r="AH142" i="29"/>
  <c r="AI142" i="29"/>
  <c r="AJ142" i="29"/>
  <c r="AK142" i="29"/>
  <c r="AL142" i="29"/>
  <c r="AM142" i="29"/>
  <c r="C143" i="29"/>
  <c r="D143" i="29"/>
  <c r="E143" i="29"/>
  <c r="F143" i="29"/>
  <c r="G143" i="29"/>
  <c r="H143" i="29"/>
  <c r="I143" i="29"/>
  <c r="J143" i="29"/>
  <c r="K143" i="29"/>
  <c r="L143" i="29"/>
  <c r="M143" i="29"/>
  <c r="N143" i="29"/>
  <c r="O143" i="29"/>
  <c r="P143" i="29"/>
  <c r="Q143" i="29"/>
  <c r="R143" i="29"/>
  <c r="S143" i="29"/>
  <c r="T143" i="29"/>
  <c r="U103" i="29"/>
  <c r="U143" i="29" s="1"/>
  <c r="V143" i="29"/>
  <c r="W143" i="29"/>
  <c r="X143" i="29"/>
  <c r="Y143" i="29"/>
  <c r="Z143" i="29"/>
  <c r="AA143" i="29"/>
  <c r="AB143" i="29"/>
  <c r="AC143" i="29"/>
  <c r="AD143" i="29"/>
  <c r="AE143" i="29"/>
  <c r="AF143" i="29"/>
  <c r="AG143" i="29"/>
  <c r="AH143" i="29"/>
  <c r="AI143" i="29"/>
  <c r="AJ143" i="29"/>
  <c r="AK143" i="29"/>
  <c r="AL143" i="29"/>
  <c r="AM143" i="29"/>
  <c r="C144" i="29"/>
  <c r="D144" i="29"/>
  <c r="E144" i="29"/>
  <c r="F144" i="29"/>
  <c r="G144" i="29"/>
  <c r="H144" i="29"/>
  <c r="I144" i="29"/>
  <c r="J144" i="29"/>
  <c r="K144" i="29"/>
  <c r="L144" i="29"/>
  <c r="M144" i="29"/>
  <c r="N144" i="29"/>
  <c r="O144" i="29"/>
  <c r="P144" i="29"/>
  <c r="Q144" i="29"/>
  <c r="R144" i="29"/>
  <c r="S144" i="29"/>
  <c r="T144" i="29"/>
  <c r="U144" i="29"/>
  <c r="V104" i="29"/>
  <c r="V144" i="29" s="1"/>
  <c r="W144" i="29"/>
  <c r="X144" i="29"/>
  <c r="Y144" i="29"/>
  <c r="Z144" i="29"/>
  <c r="AA144" i="29"/>
  <c r="AB144" i="29"/>
  <c r="AC144" i="29"/>
  <c r="AD144" i="29"/>
  <c r="AE144" i="29"/>
  <c r="AF144" i="29"/>
  <c r="AG144" i="29"/>
  <c r="AH144" i="29"/>
  <c r="AI144" i="29"/>
  <c r="AJ144" i="29"/>
  <c r="AK144" i="29"/>
  <c r="AL144" i="29"/>
  <c r="AM144" i="29"/>
  <c r="C145" i="29"/>
  <c r="D145" i="29"/>
  <c r="E145" i="29"/>
  <c r="F145" i="29"/>
  <c r="G145" i="29"/>
  <c r="H145" i="29"/>
  <c r="I145" i="29"/>
  <c r="J145" i="29"/>
  <c r="K145" i="29"/>
  <c r="L145" i="29"/>
  <c r="M145" i="29"/>
  <c r="N145" i="29"/>
  <c r="O145" i="29"/>
  <c r="P145" i="29"/>
  <c r="Q145" i="29"/>
  <c r="R145" i="29"/>
  <c r="S145" i="29"/>
  <c r="T145" i="29"/>
  <c r="U145" i="29"/>
  <c r="V145" i="29"/>
  <c r="W105" i="29"/>
  <c r="W145" i="29" s="1"/>
  <c r="X145" i="29"/>
  <c r="Y145" i="29"/>
  <c r="Z145" i="29"/>
  <c r="AA145" i="29"/>
  <c r="AB145" i="29"/>
  <c r="AC145" i="29"/>
  <c r="AD145" i="29"/>
  <c r="AE145" i="29"/>
  <c r="AF145" i="29"/>
  <c r="AG145" i="29"/>
  <c r="AH145" i="29"/>
  <c r="AI145" i="29"/>
  <c r="AJ145" i="29"/>
  <c r="AK145" i="29"/>
  <c r="AL145" i="29"/>
  <c r="AM145" i="29"/>
  <c r="C146" i="29"/>
  <c r="D146" i="29"/>
  <c r="E146" i="29"/>
  <c r="F146" i="29"/>
  <c r="G146" i="29"/>
  <c r="H146" i="29"/>
  <c r="I146" i="29"/>
  <c r="J146" i="29"/>
  <c r="K146" i="29"/>
  <c r="L146" i="29"/>
  <c r="M146" i="29"/>
  <c r="N146" i="29"/>
  <c r="O146" i="29"/>
  <c r="P146" i="29"/>
  <c r="Q146" i="29"/>
  <c r="R146" i="29"/>
  <c r="S146" i="29"/>
  <c r="T146" i="29"/>
  <c r="U146" i="29"/>
  <c r="V146" i="29"/>
  <c r="W146" i="29"/>
  <c r="X106" i="29"/>
  <c r="X146" i="29" s="1"/>
  <c r="Y146" i="29"/>
  <c r="Z146" i="29"/>
  <c r="AA146" i="29"/>
  <c r="AB146" i="29"/>
  <c r="AC146" i="29"/>
  <c r="AD146" i="29"/>
  <c r="AE146" i="29"/>
  <c r="AF146" i="29"/>
  <c r="AG146" i="29"/>
  <c r="AH146" i="29"/>
  <c r="AI146" i="29"/>
  <c r="AJ146" i="29"/>
  <c r="AK146" i="29"/>
  <c r="AL146" i="29"/>
  <c r="AM146" i="29"/>
  <c r="C147" i="29"/>
  <c r="D147" i="29"/>
  <c r="E147" i="29"/>
  <c r="F147" i="29"/>
  <c r="G147" i="29"/>
  <c r="H147" i="29"/>
  <c r="I147" i="29"/>
  <c r="J147" i="29"/>
  <c r="K147" i="29"/>
  <c r="L147" i="29"/>
  <c r="M147" i="29"/>
  <c r="N147" i="29"/>
  <c r="O147" i="29"/>
  <c r="P147" i="29"/>
  <c r="Q147" i="29"/>
  <c r="R147" i="29"/>
  <c r="S147" i="29"/>
  <c r="T147" i="29"/>
  <c r="U147" i="29"/>
  <c r="V147" i="29"/>
  <c r="W147" i="29"/>
  <c r="X147" i="29"/>
  <c r="Y107" i="29"/>
  <c r="Y147" i="29" s="1"/>
  <c r="Z147" i="29"/>
  <c r="AA147" i="29"/>
  <c r="AB147" i="29"/>
  <c r="AC147" i="29"/>
  <c r="AD147" i="29"/>
  <c r="AE147" i="29"/>
  <c r="AF147" i="29"/>
  <c r="AG147" i="29"/>
  <c r="AH147" i="29"/>
  <c r="AI147" i="29"/>
  <c r="AJ147" i="29"/>
  <c r="AK147" i="29"/>
  <c r="AL147" i="29"/>
  <c r="AM147" i="29"/>
  <c r="C148" i="29"/>
  <c r="D148" i="29"/>
  <c r="E148" i="29"/>
  <c r="F148" i="29"/>
  <c r="G148" i="29"/>
  <c r="H148" i="29"/>
  <c r="I148" i="29"/>
  <c r="J148" i="29"/>
  <c r="K148" i="29"/>
  <c r="L148" i="29"/>
  <c r="M148" i="29"/>
  <c r="N148" i="29"/>
  <c r="O148" i="29"/>
  <c r="P148" i="29"/>
  <c r="Q148" i="29"/>
  <c r="R148" i="29"/>
  <c r="S148" i="29"/>
  <c r="T148" i="29"/>
  <c r="U148" i="29"/>
  <c r="V148" i="29"/>
  <c r="W148" i="29"/>
  <c r="X148" i="29"/>
  <c r="Y148" i="29"/>
  <c r="Z108" i="29"/>
  <c r="Z148" i="29" s="1"/>
  <c r="AA148" i="29"/>
  <c r="AB148" i="29"/>
  <c r="AC148" i="29"/>
  <c r="AD148" i="29"/>
  <c r="AE148" i="29"/>
  <c r="AF148" i="29"/>
  <c r="AG148" i="29"/>
  <c r="AH148" i="29"/>
  <c r="AI148" i="29"/>
  <c r="AJ148" i="29"/>
  <c r="AK148" i="29"/>
  <c r="AL148" i="29"/>
  <c r="AM148" i="29"/>
  <c r="C149" i="29"/>
  <c r="D149" i="29"/>
  <c r="E149" i="29"/>
  <c r="F149" i="29"/>
  <c r="G149" i="29"/>
  <c r="H149" i="29"/>
  <c r="I149" i="29"/>
  <c r="J149" i="29"/>
  <c r="K149" i="29"/>
  <c r="L149" i="29"/>
  <c r="M149" i="29"/>
  <c r="N149" i="29"/>
  <c r="O149" i="29"/>
  <c r="P149" i="29"/>
  <c r="Q149" i="29"/>
  <c r="R149" i="29"/>
  <c r="S149" i="29"/>
  <c r="T149" i="29"/>
  <c r="U149" i="29"/>
  <c r="V149" i="29"/>
  <c r="W149" i="29"/>
  <c r="X149" i="29"/>
  <c r="Y149" i="29"/>
  <c r="Z149" i="29"/>
  <c r="AA109" i="29"/>
  <c r="AA149" i="29" s="1"/>
  <c r="AB149" i="29"/>
  <c r="AC149" i="29"/>
  <c r="AD149" i="29"/>
  <c r="AE149" i="29"/>
  <c r="AF149" i="29"/>
  <c r="AG149" i="29"/>
  <c r="AH149" i="29"/>
  <c r="AI149" i="29"/>
  <c r="AJ149" i="29"/>
  <c r="AK149" i="29"/>
  <c r="AL149" i="29"/>
  <c r="AM149" i="29"/>
  <c r="C150" i="29"/>
  <c r="D150" i="29"/>
  <c r="E150" i="29"/>
  <c r="F150" i="29"/>
  <c r="G150" i="29"/>
  <c r="H150" i="29"/>
  <c r="I150" i="29"/>
  <c r="J150" i="29"/>
  <c r="K150" i="29"/>
  <c r="L150" i="29"/>
  <c r="M150" i="29"/>
  <c r="N150" i="29"/>
  <c r="O150" i="29"/>
  <c r="P150" i="29"/>
  <c r="Q150" i="29"/>
  <c r="R150" i="29"/>
  <c r="S150" i="29"/>
  <c r="T150" i="29"/>
  <c r="U150" i="29"/>
  <c r="V150" i="29"/>
  <c r="W150" i="29"/>
  <c r="X150" i="29"/>
  <c r="Y150" i="29"/>
  <c r="Z150" i="29"/>
  <c r="AA150" i="29"/>
  <c r="AB110" i="29"/>
  <c r="AB150" i="29" s="1"/>
  <c r="AC150" i="29"/>
  <c r="AD150" i="29"/>
  <c r="AE150" i="29"/>
  <c r="AF150" i="29"/>
  <c r="AG150" i="29"/>
  <c r="AH150" i="29"/>
  <c r="AI150" i="29"/>
  <c r="AJ150" i="29"/>
  <c r="AK150" i="29"/>
  <c r="AL150" i="29"/>
  <c r="AM150" i="29"/>
  <c r="C151" i="29"/>
  <c r="D151" i="29"/>
  <c r="E151" i="29"/>
  <c r="F151" i="29"/>
  <c r="G151" i="29"/>
  <c r="H151" i="29"/>
  <c r="I151" i="29"/>
  <c r="J151" i="29"/>
  <c r="K151" i="29"/>
  <c r="L151" i="29"/>
  <c r="M151" i="29"/>
  <c r="N151" i="29"/>
  <c r="O151" i="29"/>
  <c r="P151" i="29"/>
  <c r="Q151" i="29"/>
  <c r="R151" i="29"/>
  <c r="S151" i="29"/>
  <c r="T151" i="29"/>
  <c r="U151" i="29"/>
  <c r="V151" i="29"/>
  <c r="W151" i="29"/>
  <c r="X151" i="29"/>
  <c r="Y151" i="29"/>
  <c r="Z151" i="29"/>
  <c r="AA151" i="29"/>
  <c r="AB151" i="29"/>
  <c r="AC111" i="29"/>
  <c r="AC151" i="29" s="1"/>
  <c r="AD151" i="29"/>
  <c r="AE151" i="29"/>
  <c r="AF151" i="29"/>
  <c r="AG151" i="29"/>
  <c r="AH151" i="29"/>
  <c r="AI151" i="29"/>
  <c r="AJ151" i="29"/>
  <c r="AK151" i="29"/>
  <c r="AL151" i="29"/>
  <c r="AM151" i="29"/>
  <c r="C152" i="29"/>
  <c r="D152" i="29"/>
  <c r="E152" i="29"/>
  <c r="F152" i="29"/>
  <c r="G152" i="29"/>
  <c r="H152" i="29"/>
  <c r="I152" i="29"/>
  <c r="J152" i="29"/>
  <c r="K152" i="29"/>
  <c r="L152" i="29"/>
  <c r="M152" i="29"/>
  <c r="N152" i="29"/>
  <c r="O152" i="29"/>
  <c r="P152" i="29"/>
  <c r="Q152" i="29"/>
  <c r="R152" i="29"/>
  <c r="S152" i="29"/>
  <c r="T152" i="29"/>
  <c r="U152" i="29"/>
  <c r="V152" i="29"/>
  <c r="W152" i="29"/>
  <c r="X152" i="29"/>
  <c r="Y152" i="29"/>
  <c r="Z152" i="29"/>
  <c r="AA152" i="29"/>
  <c r="AB152" i="29"/>
  <c r="AC152" i="29"/>
  <c r="AD112" i="29"/>
  <c r="AD152" i="29" s="1"/>
  <c r="AE152" i="29"/>
  <c r="AF152" i="29"/>
  <c r="AG152" i="29"/>
  <c r="AH152" i="29"/>
  <c r="AI152" i="29"/>
  <c r="AJ152" i="29"/>
  <c r="AK152" i="29"/>
  <c r="AL152" i="29"/>
  <c r="AM152" i="29"/>
  <c r="C153" i="29"/>
  <c r="D153" i="29"/>
  <c r="E153" i="29"/>
  <c r="F153" i="29"/>
  <c r="G153" i="29"/>
  <c r="H153" i="29"/>
  <c r="I153" i="29"/>
  <c r="J153" i="29"/>
  <c r="K153" i="29"/>
  <c r="L153" i="29"/>
  <c r="M153" i="29"/>
  <c r="N153" i="29"/>
  <c r="O153" i="29"/>
  <c r="P153" i="29"/>
  <c r="Q153" i="29"/>
  <c r="R153" i="29"/>
  <c r="S153" i="29"/>
  <c r="T153" i="29"/>
  <c r="U153" i="29"/>
  <c r="V153" i="29"/>
  <c r="W153" i="29"/>
  <c r="X153" i="29"/>
  <c r="Y153" i="29"/>
  <c r="Z153" i="29"/>
  <c r="AA153" i="29"/>
  <c r="AB153" i="29"/>
  <c r="AC153" i="29"/>
  <c r="AD153" i="29"/>
  <c r="AE113" i="29"/>
  <c r="AE153" i="29" s="1"/>
  <c r="AF153" i="29"/>
  <c r="AG153" i="29"/>
  <c r="AH153" i="29"/>
  <c r="AI153" i="29"/>
  <c r="AJ153" i="29"/>
  <c r="AK153" i="29"/>
  <c r="AL153" i="29"/>
  <c r="AM153" i="29"/>
  <c r="C154" i="29"/>
  <c r="D154" i="29"/>
  <c r="E154" i="29"/>
  <c r="F154" i="29"/>
  <c r="G154" i="29"/>
  <c r="H154" i="29"/>
  <c r="I154" i="29"/>
  <c r="J154" i="29"/>
  <c r="K154" i="29"/>
  <c r="L154" i="29"/>
  <c r="M154" i="29"/>
  <c r="N154" i="29"/>
  <c r="O154" i="29"/>
  <c r="P154" i="29"/>
  <c r="Q154" i="29"/>
  <c r="R154" i="29"/>
  <c r="S154" i="29"/>
  <c r="T154" i="29"/>
  <c r="U154" i="29"/>
  <c r="V154" i="29"/>
  <c r="W154" i="29"/>
  <c r="X154" i="29"/>
  <c r="Y154" i="29"/>
  <c r="Z154" i="29"/>
  <c r="AA154" i="29"/>
  <c r="AB154" i="29"/>
  <c r="AC154" i="29"/>
  <c r="AD154" i="29"/>
  <c r="AE154" i="29"/>
  <c r="AF114" i="29"/>
  <c r="AF154" i="29" s="1"/>
  <c r="AG154" i="29"/>
  <c r="AH154" i="29"/>
  <c r="AI154" i="29"/>
  <c r="AJ154" i="29"/>
  <c r="AK154" i="29"/>
  <c r="AL154" i="29"/>
  <c r="AM154" i="29"/>
  <c r="C155" i="29"/>
  <c r="D155" i="29"/>
  <c r="E155" i="29"/>
  <c r="F155" i="29"/>
  <c r="G155" i="29"/>
  <c r="H155" i="29"/>
  <c r="I155" i="29"/>
  <c r="J155" i="29"/>
  <c r="K155" i="29"/>
  <c r="L155" i="29"/>
  <c r="M155" i="29"/>
  <c r="N155" i="29"/>
  <c r="O155" i="29"/>
  <c r="P155" i="29"/>
  <c r="Q155" i="29"/>
  <c r="R155" i="29"/>
  <c r="S155" i="29"/>
  <c r="T155" i="29"/>
  <c r="U155" i="29"/>
  <c r="V155" i="29"/>
  <c r="W155" i="29"/>
  <c r="X155" i="29"/>
  <c r="Y155" i="29"/>
  <c r="Z155" i="29"/>
  <c r="AA155" i="29"/>
  <c r="AB155" i="29"/>
  <c r="AC155" i="29"/>
  <c r="AD155" i="29"/>
  <c r="AE155" i="29"/>
  <c r="AF155" i="29"/>
  <c r="AG115" i="29"/>
  <c r="AG155" i="29" s="1"/>
  <c r="AH155" i="29"/>
  <c r="AI155" i="29"/>
  <c r="AJ155" i="29"/>
  <c r="AK155" i="29"/>
  <c r="AL155" i="29"/>
  <c r="AM155" i="29"/>
  <c r="C156" i="29"/>
  <c r="D156" i="29"/>
  <c r="E156" i="29"/>
  <c r="F156" i="29"/>
  <c r="G156" i="29"/>
  <c r="H156" i="29"/>
  <c r="I156" i="29"/>
  <c r="J156" i="29"/>
  <c r="K156" i="29"/>
  <c r="L156" i="29"/>
  <c r="M156" i="29"/>
  <c r="N156" i="29"/>
  <c r="O156" i="29"/>
  <c r="P156" i="29"/>
  <c r="Q156" i="29"/>
  <c r="R156" i="29"/>
  <c r="S156" i="29"/>
  <c r="T156" i="29"/>
  <c r="U156" i="29"/>
  <c r="V156" i="29"/>
  <c r="W156" i="29"/>
  <c r="X156" i="29"/>
  <c r="Y156" i="29"/>
  <c r="Z156" i="29"/>
  <c r="AA156" i="29"/>
  <c r="AB156" i="29"/>
  <c r="AC156" i="29"/>
  <c r="AD156" i="29"/>
  <c r="AE156" i="29"/>
  <c r="AF156" i="29"/>
  <c r="AG156" i="29"/>
  <c r="AH116" i="29"/>
  <c r="AH156" i="29" s="1"/>
  <c r="AI156" i="29"/>
  <c r="AJ156" i="29"/>
  <c r="AK156" i="29"/>
  <c r="AL156" i="29"/>
  <c r="AM156" i="29"/>
  <c r="C157" i="29"/>
  <c r="D157" i="29"/>
  <c r="E157" i="29"/>
  <c r="F157" i="29"/>
  <c r="G157" i="29"/>
  <c r="H157" i="29"/>
  <c r="I157" i="29"/>
  <c r="J157" i="29"/>
  <c r="K157" i="29"/>
  <c r="L157" i="29"/>
  <c r="M157" i="29"/>
  <c r="N157" i="29"/>
  <c r="O157" i="29"/>
  <c r="P157" i="29"/>
  <c r="Q157" i="29"/>
  <c r="R157" i="29"/>
  <c r="S157" i="29"/>
  <c r="T157" i="29"/>
  <c r="U157" i="29"/>
  <c r="V157" i="29"/>
  <c r="W157" i="29"/>
  <c r="X157" i="29"/>
  <c r="Y157" i="29"/>
  <c r="Z157" i="29"/>
  <c r="AA157" i="29"/>
  <c r="AB157" i="29"/>
  <c r="AC157" i="29"/>
  <c r="AD157" i="29"/>
  <c r="AE157" i="29"/>
  <c r="AF157" i="29"/>
  <c r="AG157" i="29"/>
  <c r="AH157" i="29"/>
  <c r="AI117" i="29"/>
  <c r="AI157" i="29" s="1"/>
  <c r="AJ157" i="29"/>
  <c r="AK157" i="29"/>
  <c r="AL157" i="29"/>
  <c r="AM157" i="29"/>
  <c r="C158" i="29"/>
  <c r="D158" i="29"/>
  <c r="E158" i="29"/>
  <c r="F158" i="29"/>
  <c r="G158" i="29"/>
  <c r="H158" i="29"/>
  <c r="I158" i="29"/>
  <c r="J158" i="29"/>
  <c r="K158" i="29"/>
  <c r="L158" i="29"/>
  <c r="M158" i="29"/>
  <c r="N158" i="29"/>
  <c r="O158" i="29"/>
  <c r="P158" i="29"/>
  <c r="Q158" i="29"/>
  <c r="R158" i="29"/>
  <c r="S158" i="29"/>
  <c r="T158" i="29"/>
  <c r="U158" i="29"/>
  <c r="V158" i="29"/>
  <c r="W158" i="29"/>
  <c r="X158" i="29"/>
  <c r="Y158" i="29"/>
  <c r="Z158" i="29"/>
  <c r="AA158" i="29"/>
  <c r="AB158" i="29"/>
  <c r="AC158" i="29"/>
  <c r="AD158" i="29"/>
  <c r="AE158" i="29"/>
  <c r="AF158" i="29"/>
  <c r="AG158" i="29"/>
  <c r="AH158" i="29"/>
  <c r="AI158" i="29"/>
  <c r="AJ118" i="29"/>
  <c r="AJ158" i="29" s="1"/>
  <c r="AK158" i="29"/>
  <c r="AL158" i="29"/>
  <c r="AM158" i="29"/>
  <c r="C159" i="29"/>
  <c r="D159" i="29"/>
  <c r="E159" i="29"/>
  <c r="F159" i="29"/>
  <c r="G159" i="29"/>
  <c r="H159" i="29"/>
  <c r="I159" i="29"/>
  <c r="J159" i="29"/>
  <c r="K159" i="29"/>
  <c r="L159" i="29"/>
  <c r="M159" i="29"/>
  <c r="N159" i="29"/>
  <c r="O159" i="29"/>
  <c r="P159" i="29"/>
  <c r="Q159" i="29"/>
  <c r="R159" i="29"/>
  <c r="S159" i="29"/>
  <c r="T159" i="29"/>
  <c r="U159" i="29"/>
  <c r="V159" i="29"/>
  <c r="W159" i="29"/>
  <c r="X159" i="29"/>
  <c r="Y159" i="29"/>
  <c r="Z159" i="29"/>
  <c r="AA159" i="29"/>
  <c r="AB159" i="29"/>
  <c r="AC159" i="29"/>
  <c r="AD159" i="29"/>
  <c r="AE159" i="29"/>
  <c r="AF159" i="29"/>
  <c r="AG159" i="29"/>
  <c r="AH159" i="29"/>
  <c r="AI159" i="29"/>
  <c r="AJ159" i="29"/>
  <c r="AK119" i="29"/>
  <c r="AK159" i="29"/>
  <c r="AL159" i="29"/>
  <c r="AM159" i="29"/>
  <c r="C160" i="29"/>
  <c r="D160" i="29"/>
  <c r="E160" i="29"/>
  <c r="F160" i="29"/>
  <c r="G160" i="29"/>
  <c r="H160" i="29"/>
  <c r="I160" i="29"/>
  <c r="J160" i="29"/>
  <c r="K160" i="29"/>
  <c r="L160" i="29"/>
  <c r="M160" i="29"/>
  <c r="N160" i="29"/>
  <c r="O160" i="29"/>
  <c r="P160" i="29"/>
  <c r="Q160" i="29"/>
  <c r="R160" i="29"/>
  <c r="S160" i="29"/>
  <c r="T160" i="29"/>
  <c r="U160" i="29"/>
  <c r="V160" i="29"/>
  <c r="W160" i="29"/>
  <c r="X160" i="29"/>
  <c r="Y160" i="29"/>
  <c r="Z160" i="29"/>
  <c r="AA160" i="29"/>
  <c r="AB160" i="29"/>
  <c r="AC160" i="29"/>
  <c r="AD160" i="29"/>
  <c r="AE160" i="29"/>
  <c r="AF160" i="29"/>
  <c r="AG160" i="29"/>
  <c r="AH160" i="29"/>
  <c r="AI160" i="29"/>
  <c r="AJ160" i="29"/>
  <c r="AK160" i="29"/>
  <c r="AL120" i="29"/>
  <c r="AL160" i="29" s="1"/>
  <c r="AM160" i="29"/>
  <c r="C161" i="29"/>
  <c r="D161" i="29"/>
  <c r="E161" i="29"/>
  <c r="F161" i="29"/>
  <c r="G161" i="29"/>
  <c r="H161" i="29"/>
  <c r="I161" i="29"/>
  <c r="J161" i="29"/>
  <c r="K161" i="29"/>
  <c r="L161" i="29"/>
  <c r="M161" i="29"/>
  <c r="N161" i="29"/>
  <c r="O161" i="29"/>
  <c r="P161" i="29"/>
  <c r="Q161" i="29"/>
  <c r="R161" i="29"/>
  <c r="S161" i="29"/>
  <c r="T161" i="29"/>
  <c r="U161" i="29"/>
  <c r="V161" i="29"/>
  <c r="W161" i="29"/>
  <c r="X161" i="29"/>
  <c r="Y161" i="29"/>
  <c r="Z161" i="29"/>
  <c r="AA161" i="29"/>
  <c r="AB161" i="29"/>
  <c r="AC161" i="29"/>
  <c r="AD161" i="29"/>
  <c r="AE161" i="29"/>
  <c r="AF161" i="29"/>
  <c r="AG161" i="29"/>
  <c r="AH161" i="29"/>
  <c r="AI161" i="29"/>
  <c r="AJ161" i="29"/>
  <c r="AK161" i="29"/>
  <c r="AL161" i="29"/>
  <c r="AM121" i="29"/>
  <c r="AM161" i="29" s="1"/>
  <c r="G134" i="29"/>
  <c r="C134" i="29"/>
  <c r="AJ133" i="29"/>
  <c r="AF133" i="29"/>
  <c r="AB133" i="29"/>
  <c r="X133" i="29"/>
  <c r="T133" i="29"/>
  <c r="P133" i="29"/>
  <c r="L133" i="29"/>
  <c r="H133" i="29"/>
  <c r="D133" i="29"/>
  <c r="AK132" i="29"/>
  <c r="AG132" i="29"/>
  <c r="AC132" i="29"/>
  <c r="Y132" i="29"/>
  <c r="U132" i="29"/>
  <c r="Q132" i="29"/>
  <c r="M132" i="29"/>
  <c r="I132" i="29"/>
  <c r="E132" i="29"/>
  <c r="AL131" i="29"/>
  <c r="AH131" i="29"/>
  <c r="AD131" i="29"/>
  <c r="Z131" i="29"/>
  <c r="V131" i="29"/>
  <c r="R131" i="29"/>
  <c r="N131" i="29"/>
  <c r="J131" i="29"/>
  <c r="F131" i="29"/>
  <c r="AM130" i="29"/>
  <c r="AI130" i="29"/>
  <c r="AE130" i="29"/>
  <c r="AA130" i="29"/>
  <c r="W130" i="29"/>
  <c r="S130" i="29"/>
  <c r="O130" i="29"/>
  <c r="K130" i="29"/>
  <c r="G130" i="29"/>
  <c r="C130" i="29"/>
  <c r="AJ129" i="29"/>
  <c r="AF129" i="29"/>
  <c r="AB129" i="29"/>
  <c r="X129" i="29"/>
  <c r="T129" i="29"/>
  <c r="P129" i="29"/>
  <c r="L129" i="29"/>
  <c r="H129" i="29"/>
  <c r="D129" i="29"/>
  <c r="AK128" i="29"/>
  <c r="AG128" i="29"/>
  <c r="AC128" i="29"/>
  <c r="Y128" i="29"/>
  <c r="U128" i="29"/>
  <c r="Q128" i="29"/>
  <c r="M128" i="29"/>
  <c r="I128" i="29"/>
  <c r="E128" i="29"/>
  <c r="AL127" i="29"/>
  <c r="AH127" i="29"/>
  <c r="AD127" i="29"/>
  <c r="Z127" i="29"/>
  <c r="V127" i="29"/>
  <c r="R127" i="29"/>
  <c r="N127" i="29"/>
  <c r="J127" i="29"/>
  <c r="F127" i="29"/>
  <c r="AM126" i="29"/>
  <c r="AI126" i="29"/>
  <c r="AE126" i="29"/>
  <c r="AA126" i="29"/>
  <c r="W126" i="29"/>
  <c r="S126" i="29"/>
  <c r="O126" i="29"/>
  <c r="K126" i="29"/>
  <c r="G126" i="29"/>
  <c r="C126" i="29"/>
  <c r="AJ125" i="29"/>
  <c r="AF125" i="29"/>
  <c r="AB125" i="29"/>
  <c r="X125" i="29"/>
  <c r="T125" i="29"/>
  <c r="P125" i="29"/>
  <c r="L125" i="29"/>
  <c r="H125" i="29"/>
  <c r="C85" i="29"/>
  <c r="C125" i="29"/>
  <c r="AM41" i="29"/>
  <c r="AL41" i="29"/>
  <c r="AK41" i="29"/>
  <c r="AJ41" i="29"/>
  <c r="AI41" i="29"/>
  <c r="AH41" i="29"/>
  <c r="AG41" i="29"/>
  <c r="AF41" i="29"/>
  <c r="AE41" i="29"/>
  <c r="AD41" i="29"/>
  <c r="AC41" i="29"/>
  <c r="AB41" i="29"/>
  <c r="AA41" i="29"/>
  <c r="Z41" i="29"/>
  <c r="Y41" i="29"/>
  <c r="X41" i="29"/>
  <c r="W41" i="29"/>
  <c r="V41" i="29"/>
  <c r="U41" i="29"/>
  <c r="T41" i="29"/>
  <c r="S41" i="29"/>
  <c r="R41" i="29"/>
  <c r="Q41" i="29"/>
  <c r="P41" i="29"/>
  <c r="O41" i="29"/>
  <c r="N41" i="29"/>
  <c r="M41" i="29"/>
  <c r="L41" i="29"/>
  <c r="K41" i="29"/>
  <c r="J41" i="29"/>
  <c r="I41" i="29"/>
  <c r="E41" i="29"/>
  <c r="D41" i="29"/>
  <c r="C41"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E40" i="29"/>
  <c r="D40" i="29"/>
  <c r="C40" i="29"/>
  <c r="AM39" i="29"/>
  <c r="AL39" i="29"/>
  <c r="AK39" i="29"/>
  <c r="AJ39" i="29"/>
  <c r="AI39" i="29"/>
  <c r="AH39" i="29"/>
  <c r="AG39" i="29"/>
  <c r="AF39" i="29"/>
  <c r="AE39" i="29"/>
  <c r="AD39" i="29"/>
  <c r="AC39" i="29"/>
  <c r="AB39" i="29"/>
  <c r="AA39" i="29"/>
  <c r="Z39" i="29"/>
  <c r="Y39" i="29"/>
  <c r="X39" i="29"/>
  <c r="W39" i="29"/>
  <c r="V39" i="29"/>
  <c r="U39" i="29"/>
  <c r="T39" i="29"/>
  <c r="S39" i="29"/>
  <c r="R39" i="29"/>
  <c r="Q39" i="29"/>
  <c r="P39" i="29"/>
  <c r="O39" i="29"/>
  <c r="N39" i="29"/>
  <c r="M39" i="29"/>
  <c r="L39" i="29"/>
  <c r="K39" i="29"/>
  <c r="J39" i="29"/>
  <c r="I39" i="29"/>
  <c r="E39" i="29"/>
  <c r="D39" i="29"/>
  <c r="C39" i="29"/>
  <c r="AM38" i="29"/>
  <c r="AL38" i="29"/>
  <c r="AK38" i="29"/>
  <c r="AJ38" i="29"/>
  <c r="AI38" i="29"/>
  <c r="AH38" i="29"/>
  <c r="AG38" i="29"/>
  <c r="AF38" i="29"/>
  <c r="AE38" i="29"/>
  <c r="AD38" i="29"/>
  <c r="AC38" i="29"/>
  <c r="AB38" i="29"/>
  <c r="AA38" i="29"/>
  <c r="Z38" i="29"/>
  <c r="Y38" i="29"/>
  <c r="X38" i="29"/>
  <c r="W38" i="29"/>
  <c r="V38" i="29"/>
  <c r="U38" i="29"/>
  <c r="T38" i="29"/>
  <c r="S38" i="29"/>
  <c r="R38" i="29"/>
  <c r="Q38" i="29"/>
  <c r="P38" i="29"/>
  <c r="O38" i="29"/>
  <c r="N38" i="29"/>
  <c r="M38" i="29"/>
  <c r="L38" i="29"/>
  <c r="K38" i="29"/>
  <c r="J38" i="29"/>
  <c r="I38" i="29"/>
  <c r="E38" i="29"/>
  <c r="D38" i="29"/>
  <c r="C38" i="29"/>
  <c r="AM37" i="29"/>
  <c r="AL37" i="29"/>
  <c r="AK37" i="29"/>
  <c r="AJ37" i="29"/>
  <c r="AI37" i="29"/>
  <c r="AH37" i="29"/>
  <c r="AG37" i="29"/>
  <c r="AF37" i="29"/>
  <c r="AE37" i="29"/>
  <c r="AD37" i="29"/>
  <c r="AC37" i="29"/>
  <c r="AB37" i="29"/>
  <c r="AA37" i="29"/>
  <c r="Z37" i="29"/>
  <c r="Y37" i="29"/>
  <c r="X37" i="29"/>
  <c r="W37" i="29"/>
  <c r="V37" i="29"/>
  <c r="U37" i="29"/>
  <c r="T37" i="29"/>
  <c r="S37" i="29"/>
  <c r="R37" i="29"/>
  <c r="Q37" i="29"/>
  <c r="P37" i="29"/>
  <c r="O37" i="29"/>
  <c r="N37" i="29"/>
  <c r="M37" i="29"/>
  <c r="L37" i="29"/>
  <c r="K37" i="29"/>
  <c r="J37" i="29"/>
  <c r="I37" i="29"/>
  <c r="E37" i="29"/>
  <c r="D37" i="29"/>
  <c r="C37" i="29"/>
  <c r="AM36" i="29"/>
  <c r="AL36" i="29"/>
  <c r="AK36" i="29"/>
  <c r="AJ36" i="29"/>
  <c r="AI36" i="29"/>
  <c r="AH36" i="29"/>
  <c r="AG36" i="29"/>
  <c r="AF36" i="29"/>
  <c r="AE36" i="29"/>
  <c r="AD36" i="29"/>
  <c r="AC36" i="29"/>
  <c r="AB36" i="29"/>
  <c r="AA36" i="29"/>
  <c r="Z36" i="29"/>
  <c r="Y36" i="29"/>
  <c r="X36" i="29"/>
  <c r="W36" i="29"/>
  <c r="V36" i="29"/>
  <c r="U36" i="29"/>
  <c r="T36" i="29"/>
  <c r="S36" i="29"/>
  <c r="R36" i="29"/>
  <c r="Q36" i="29"/>
  <c r="P36" i="29"/>
  <c r="O36" i="29"/>
  <c r="N36" i="29"/>
  <c r="M36" i="29"/>
  <c r="L36" i="29"/>
  <c r="K36" i="29"/>
  <c r="J36" i="29"/>
  <c r="I36" i="29"/>
  <c r="E36" i="29"/>
  <c r="D36" i="29"/>
  <c r="C36" i="29"/>
  <c r="AM35" i="29"/>
  <c r="AL35" i="29"/>
  <c r="AK35" i="29"/>
  <c r="AJ35" i="29"/>
  <c r="AI35" i="29"/>
  <c r="AH35" i="29"/>
  <c r="AG35" i="29"/>
  <c r="AF35" i="29"/>
  <c r="AE35" i="29"/>
  <c r="AD35" i="29"/>
  <c r="AC35" i="29"/>
  <c r="AB35" i="29"/>
  <c r="AA35" i="29"/>
  <c r="Z35" i="29"/>
  <c r="Y35" i="29"/>
  <c r="X35" i="29"/>
  <c r="W35" i="29"/>
  <c r="V35" i="29"/>
  <c r="U35" i="29"/>
  <c r="T35" i="29"/>
  <c r="S35" i="29"/>
  <c r="R35" i="29"/>
  <c r="Q35" i="29"/>
  <c r="P35" i="29"/>
  <c r="O35" i="29"/>
  <c r="N35" i="29"/>
  <c r="M35" i="29"/>
  <c r="L35" i="29"/>
  <c r="K35" i="29"/>
  <c r="J35" i="29"/>
  <c r="I35" i="29"/>
  <c r="E35" i="29"/>
  <c r="D35" i="29"/>
  <c r="C35" i="29"/>
  <c r="AM34" i="29"/>
  <c r="AL34" i="29"/>
  <c r="AK34" i="29"/>
  <c r="AJ34" i="29"/>
  <c r="AI34" i="29"/>
  <c r="AH34" i="29"/>
  <c r="AG34" i="29"/>
  <c r="AF34" i="29"/>
  <c r="AE34" i="29"/>
  <c r="AD34" i="29"/>
  <c r="AC34" i="29"/>
  <c r="AB34" i="29"/>
  <c r="AA34" i="29"/>
  <c r="Z34" i="29"/>
  <c r="Y34" i="29"/>
  <c r="X34" i="29"/>
  <c r="W34" i="29"/>
  <c r="V34" i="29"/>
  <c r="U34" i="29"/>
  <c r="T34" i="29"/>
  <c r="S34" i="29"/>
  <c r="R34" i="29"/>
  <c r="Q34" i="29"/>
  <c r="P34" i="29"/>
  <c r="O34" i="29"/>
  <c r="N34" i="29"/>
  <c r="M34" i="29"/>
  <c r="L34" i="29"/>
  <c r="K34" i="29"/>
  <c r="J34" i="29"/>
  <c r="I34" i="29"/>
  <c r="E34" i="29"/>
  <c r="D34" i="29"/>
  <c r="C34" i="29"/>
  <c r="AM33" i="29"/>
  <c r="AL33" i="29"/>
  <c r="AK33" i="29"/>
  <c r="AJ33" i="29"/>
  <c r="AI33" i="29"/>
  <c r="AH33" i="29"/>
  <c r="AG33" i="29"/>
  <c r="AF33" i="29"/>
  <c r="AE33" i="29"/>
  <c r="AD33" i="29"/>
  <c r="AC33" i="29"/>
  <c r="AB33" i="29"/>
  <c r="AA33" i="29"/>
  <c r="Z33" i="29"/>
  <c r="Y33" i="29"/>
  <c r="X33" i="29"/>
  <c r="W33" i="29"/>
  <c r="V33" i="29"/>
  <c r="U33" i="29"/>
  <c r="T33" i="29"/>
  <c r="S33" i="29"/>
  <c r="R33" i="29"/>
  <c r="Q33" i="29"/>
  <c r="P33" i="29"/>
  <c r="O33" i="29"/>
  <c r="N33" i="29"/>
  <c r="M33" i="29"/>
  <c r="L33" i="29"/>
  <c r="K33" i="29"/>
  <c r="J33" i="29"/>
  <c r="I33" i="29"/>
  <c r="E33" i="29"/>
  <c r="D33" i="29"/>
  <c r="C33" i="29"/>
  <c r="AM32" i="29"/>
  <c r="AL32" i="29"/>
  <c r="AK32" i="29"/>
  <c r="AJ32" i="29"/>
  <c r="AI32" i="29"/>
  <c r="AH32" i="29"/>
  <c r="AG32" i="29"/>
  <c r="AF32" i="29"/>
  <c r="AE32" i="29"/>
  <c r="AD32" i="29"/>
  <c r="AC32" i="29"/>
  <c r="AB32" i="29"/>
  <c r="AA32" i="29"/>
  <c r="Z32" i="29"/>
  <c r="Y32" i="29"/>
  <c r="X32" i="29"/>
  <c r="W32" i="29"/>
  <c r="V32" i="29"/>
  <c r="U32" i="29"/>
  <c r="T32" i="29"/>
  <c r="S32" i="29"/>
  <c r="R32" i="29"/>
  <c r="Q32" i="29"/>
  <c r="P32" i="29"/>
  <c r="O32" i="29"/>
  <c r="N32" i="29"/>
  <c r="M32" i="29"/>
  <c r="L32" i="29"/>
  <c r="K32" i="29"/>
  <c r="J32" i="29"/>
  <c r="I32" i="29"/>
  <c r="E32" i="29"/>
  <c r="D32" i="29"/>
  <c r="C32" i="29"/>
  <c r="AM31" i="29"/>
  <c r="AL31" i="29"/>
  <c r="AK31" i="29"/>
  <c r="AJ31" i="29"/>
  <c r="AI31" i="29"/>
  <c r="AH31" i="29"/>
  <c r="AG31" i="29"/>
  <c r="AF31" i="29"/>
  <c r="AE31" i="29"/>
  <c r="AD31" i="29"/>
  <c r="AC31" i="29"/>
  <c r="AB31" i="29"/>
  <c r="AA31" i="29"/>
  <c r="Z31" i="29"/>
  <c r="Y31" i="29"/>
  <c r="X31" i="29"/>
  <c r="W31" i="29"/>
  <c r="V31" i="29"/>
  <c r="U31" i="29"/>
  <c r="T31" i="29"/>
  <c r="S31" i="29"/>
  <c r="R31" i="29"/>
  <c r="Q31" i="29"/>
  <c r="P31" i="29"/>
  <c r="O31" i="29"/>
  <c r="N31" i="29"/>
  <c r="M31" i="29"/>
  <c r="L31" i="29"/>
  <c r="K31" i="29"/>
  <c r="J31" i="29"/>
  <c r="I31" i="29"/>
  <c r="E31" i="29"/>
  <c r="D31" i="29"/>
  <c r="C31" i="29"/>
  <c r="AM30" i="29"/>
  <c r="AL30" i="29"/>
  <c r="AK30" i="29"/>
  <c r="AJ30" i="29"/>
  <c r="AI30" i="29"/>
  <c r="AH30" i="29"/>
  <c r="AG30" i="29"/>
  <c r="AF30" i="29"/>
  <c r="AE30" i="29"/>
  <c r="AD30" i="29"/>
  <c r="AC30" i="29"/>
  <c r="AB30" i="29"/>
  <c r="AA30" i="29"/>
  <c r="Z30" i="29"/>
  <c r="Y30" i="29"/>
  <c r="X30" i="29"/>
  <c r="W30" i="29"/>
  <c r="V30" i="29"/>
  <c r="U30" i="29"/>
  <c r="T30" i="29"/>
  <c r="S30" i="29"/>
  <c r="R30" i="29"/>
  <c r="Q30" i="29"/>
  <c r="P30" i="29"/>
  <c r="O30" i="29"/>
  <c r="N30" i="29"/>
  <c r="M30" i="29"/>
  <c r="L30" i="29"/>
  <c r="K30" i="29"/>
  <c r="J30" i="29"/>
  <c r="I30" i="29"/>
  <c r="E30" i="29"/>
  <c r="D30" i="29"/>
  <c r="C30" i="29"/>
  <c r="AM29" i="29"/>
  <c r="AL29" i="29"/>
  <c r="AK29" i="29"/>
  <c r="AJ29" i="29"/>
  <c r="AI29" i="29"/>
  <c r="AH29" i="29"/>
  <c r="AG29" i="29"/>
  <c r="AF29" i="29"/>
  <c r="AE29" i="29"/>
  <c r="AD29" i="29"/>
  <c r="AC29" i="29"/>
  <c r="AB29" i="29"/>
  <c r="AA29" i="29"/>
  <c r="Z29" i="29"/>
  <c r="Y29" i="29"/>
  <c r="X29" i="29"/>
  <c r="W29" i="29"/>
  <c r="V29" i="29"/>
  <c r="U29" i="29"/>
  <c r="T29" i="29"/>
  <c r="S29" i="29"/>
  <c r="R29" i="29"/>
  <c r="Q29" i="29"/>
  <c r="P29" i="29"/>
  <c r="O29" i="29"/>
  <c r="N29" i="29"/>
  <c r="M29" i="29"/>
  <c r="L29" i="29"/>
  <c r="K29" i="29"/>
  <c r="J29" i="29"/>
  <c r="I29" i="29"/>
  <c r="E29" i="29"/>
  <c r="D29" i="29"/>
  <c r="C29" i="29"/>
  <c r="AM28" i="29"/>
  <c r="AL28" i="29"/>
  <c r="AK28" i="29"/>
  <c r="AJ28" i="29"/>
  <c r="AI28" i="29"/>
  <c r="AH28" i="29"/>
  <c r="AG28" i="29"/>
  <c r="AF28" i="29"/>
  <c r="AE28" i="29"/>
  <c r="AD28" i="29"/>
  <c r="AC28" i="29"/>
  <c r="AB28" i="29"/>
  <c r="AA28" i="29"/>
  <c r="Z28" i="29"/>
  <c r="Y28" i="29"/>
  <c r="X28" i="29"/>
  <c r="W28" i="29"/>
  <c r="V28" i="29"/>
  <c r="U28" i="29"/>
  <c r="T28" i="29"/>
  <c r="S28" i="29"/>
  <c r="R28" i="29"/>
  <c r="Q28" i="29"/>
  <c r="P28" i="29"/>
  <c r="O28" i="29"/>
  <c r="N28" i="29"/>
  <c r="M28" i="29"/>
  <c r="L28" i="29"/>
  <c r="K28" i="29"/>
  <c r="J28" i="29"/>
  <c r="I28" i="29"/>
  <c r="E28" i="29"/>
  <c r="D28" i="29"/>
  <c r="C28" i="29"/>
  <c r="AM27" i="29"/>
  <c r="AL27" i="29"/>
  <c r="AK27"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E27" i="29"/>
  <c r="C27" i="29"/>
  <c r="AM26" i="29"/>
  <c r="AL26" i="29"/>
  <c r="AK26" i="29"/>
  <c r="AJ26" i="29"/>
  <c r="AI26" i="29"/>
  <c r="AH26" i="29"/>
  <c r="AG26" i="29"/>
  <c r="AF26" i="29"/>
  <c r="AE26" i="29"/>
  <c r="AD26" i="29"/>
  <c r="AC26" i="29"/>
  <c r="AB26" i="29"/>
  <c r="AA26" i="29"/>
  <c r="Z26" i="29"/>
  <c r="Y26" i="29"/>
  <c r="X26" i="29"/>
  <c r="W26" i="29"/>
  <c r="V26" i="29"/>
  <c r="U26" i="29"/>
  <c r="T26" i="29"/>
  <c r="S26" i="29"/>
  <c r="R26" i="29"/>
  <c r="Q26" i="29"/>
  <c r="P26" i="29"/>
  <c r="O26" i="29"/>
  <c r="N26" i="29"/>
  <c r="M26" i="29"/>
  <c r="L26" i="29"/>
  <c r="K26" i="29"/>
  <c r="J26" i="29"/>
  <c r="I26" i="29"/>
  <c r="E26" i="29"/>
  <c r="D26" i="29"/>
  <c r="C26" i="29"/>
  <c r="AM25" i="29"/>
  <c r="AL25" i="29"/>
  <c r="AK25" i="29"/>
  <c r="AJ25" i="29"/>
  <c r="AI25" i="29"/>
  <c r="AH25" i="29"/>
  <c r="AG25" i="29"/>
  <c r="AF25" i="29"/>
  <c r="AE25" i="29"/>
  <c r="AD25" i="29"/>
  <c r="AC25" i="29"/>
  <c r="AB25" i="29"/>
  <c r="AA25" i="29"/>
  <c r="Z25" i="29"/>
  <c r="Y25" i="29"/>
  <c r="X25" i="29"/>
  <c r="W25" i="29"/>
  <c r="V25" i="29"/>
  <c r="U25" i="29"/>
  <c r="T25" i="29"/>
  <c r="S25" i="29"/>
  <c r="R25" i="29"/>
  <c r="Q25" i="29"/>
  <c r="P25" i="29"/>
  <c r="O25" i="29"/>
  <c r="N25" i="29"/>
  <c r="M25" i="29"/>
  <c r="L25" i="29"/>
  <c r="K25" i="29"/>
  <c r="J25" i="29"/>
  <c r="I25" i="29"/>
  <c r="E25" i="29"/>
  <c r="D25" i="29"/>
  <c r="C25" i="29"/>
  <c r="AM24" i="29"/>
  <c r="AL24" i="29"/>
  <c r="AK24" i="29"/>
  <c r="AJ24" i="29"/>
  <c r="AI24" i="29"/>
  <c r="AH24" i="29"/>
  <c r="AG24" i="29"/>
  <c r="AF24" i="29"/>
  <c r="AE24" i="29"/>
  <c r="AD24" i="29"/>
  <c r="AC24" i="29"/>
  <c r="AB24" i="29"/>
  <c r="AA24" i="29"/>
  <c r="Z24" i="29"/>
  <c r="Y24" i="29"/>
  <c r="X24" i="29"/>
  <c r="W24" i="29"/>
  <c r="V24" i="29"/>
  <c r="U24" i="29"/>
  <c r="T24" i="29"/>
  <c r="S24" i="29"/>
  <c r="R24" i="29"/>
  <c r="Q24" i="29"/>
  <c r="P24" i="29"/>
  <c r="O24" i="29"/>
  <c r="N24" i="29"/>
  <c r="M24" i="29"/>
  <c r="L24" i="29"/>
  <c r="K24" i="29"/>
  <c r="J24" i="29"/>
  <c r="I24" i="29"/>
  <c r="E24" i="29"/>
  <c r="D24" i="29"/>
  <c r="C24" i="29"/>
  <c r="AM23" i="29"/>
  <c r="AL23" i="29"/>
  <c r="AK23" i="29"/>
  <c r="AJ23" i="29"/>
  <c r="AI23" i="29"/>
  <c r="AH23" i="29"/>
  <c r="AG23" i="29"/>
  <c r="AF23" i="29"/>
  <c r="AE23" i="29"/>
  <c r="AD23" i="29"/>
  <c r="AC23" i="29"/>
  <c r="AB23" i="29"/>
  <c r="AA23" i="29"/>
  <c r="Z23" i="29"/>
  <c r="Y23" i="29"/>
  <c r="X23" i="29"/>
  <c r="W23" i="29"/>
  <c r="V23" i="29"/>
  <c r="U23" i="29"/>
  <c r="T23" i="29"/>
  <c r="S23" i="29"/>
  <c r="R23" i="29"/>
  <c r="Q23" i="29"/>
  <c r="P23" i="29"/>
  <c r="O23" i="29"/>
  <c r="N23" i="29"/>
  <c r="M23" i="29"/>
  <c r="L23" i="29"/>
  <c r="K23" i="29"/>
  <c r="J23" i="29"/>
  <c r="I23" i="29"/>
  <c r="E23" i="29"/>
  <c r="D23" i="29"/>
  <c r="C23"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E22" i="29"/>
  <c r="D22" i="29"/>
  <c r="C22" i="29"/>
  <c r="AM21" i="29"/>
  <c r="AL21" i="29"/>
  <c r="AK21" i="29"/>
  <c r="AJ21" i="29"/>
  <c r="AI21" i="29"/>
  <c r="AH21" i="29"/>
  <c r="AG21" i="29"/>
  <c r="AF21" i="29"/>
  <c r="AE21" i="29"/>
  <c r="AD21" i="29"/>
  <c r="AC21" i="29"/>
  <c r="AB21" i="29"/>
  <c r="AA21" i="29"/>
  <c r="Z21" i="29"/>
  <c r="Y21" i="29"/>
  <c r="X21" i="29"/>
  <c r="W21" i="29"/>
  <c r="V21" i="29"/>
  <c r="U21" i="29"/>
  <c r="T21" i="29"/>
  <c r="S21" i="29"/>
  <c r="R21" i="29"/>
  <c r="Q21" i="29"/>
  <c r="P21" i="29"/>
  <c r="O21" i="29"/>
  <c r="N21" i="29"/>
  <c r="M21" i="29"/>
  <c r="L21" i="29"/>
  <c r="K21" i="29"/>
  <c r="J21" i="29"/>
  <c r="I21" i="29"/>
  <c r="E21" i="29"/>
  <c r="D21" i="29"/>
  <c r="C21" i="29"/>
  <c r="AM20" i="29"/>
  <c r="AL20" i="29"/>
  <c r="AK20" i="29"/>
  <c r="AJ20" i="29"/>
  <c r="AI20" i="29"/>
  <c r="AH20" i="29"/>
  <c r="AG20" i="29"/>
  <c r="AF20" i="29"/>
  <c r="AE20" i="29"/>
  <c r="AD20" i="29"/>
  <c r="AC20" i="29"/>
  <c r="AB20" i="29"/>
  <c r="AA20" i="29"/>
  <c r="Z20" i="29"/>
  <c r="Y20" i="29"/>
  <c r="X20" i="29"/>
  <c r="W20" i="29"/>
  <c r="V20" i="29"/>
  <c r="U20" i="29"/>
  <c r="T20" i="29"/>
  <c r="S20" i="29"/>
  <c r="R20" i="29"/>
  <c r="Q20" i="29"/>
  <c r="P20" i="29"/>
  <c r="O20" i="29"/>
  <c r="N20" i="29"/>
  <c r="M20" i="29"/>
  <c r="L20" i="29"/>
  <c r="K20" i="29"/>
  <c r="J20" i="29"/>
  <c r="I20" i="29"/>
  <c r="E20" i="29"/>
  <c r="D20" i="29"/>
  <c r="C20"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N19" i="29"/>
  <c r="M19" i="29"/>
  <c r="L19" i="29"/>
  <c r="K19" i="29"/>
  <c r="J19" i="29"/>
  <c r="I19" i="29"/>
  <c r="E19" i="29"/>
  <c r="D19" i="29"/>
  <c r="C19" i="29"/>
  <c r="AM18" i="29"/>
  <c r="AL18" i="29"/>
  <c r="AK18" i="29"/>
  <c r="AJ18" i="29"/>
  <c r="AI18" i="29"/>
  <c r="AH18" i="29"/>
  <c r="AG18" i="29"/>
  <c r="AF18" i="29"/>
  <c r="AE18" i="29"/>
  <c r="AD18" i="29"/>
  <c r="AC18" i="29"/>
  <c r="AB18" i="29"/>
  <c r="AA18" i="29"/>
  <c r="Z18" i="29"/>
  <c r="Y18" i="29"/>
  <c r="X18" i="29"/>
  <c r="W18" i="29"/>
  <c r="V18" i="29"/>
  <c r="U18" i="29"/>
  <c r="T18" i="29"/>
  <c r="S18" i="29"/>
  <c r="R18" i="29"/>
  <c r="Q18" i="29"/>
  <c r="P18" i="29"/>
  <c r="O18" i="29"/>
  <c r="N18" i="29"/>
  <c r="M18" i="29"/>
  <c r="L18" i="29"/>
  <c r="K18" i="29"/>
  <c r="J18" i="29"/>
  <c r="I18" i="29"/>
  <c r="E18" i="29"/>
  <c r="D18" i="29"/>
  <c r="C18" i="29"/>
  <c r="AM17" i="29"/>
  <c r="AL17" i="29"/>
  <c r="AK17" i="29"/>
  <c r="AJ17" i="29"/>
  <c r="AI17" i="29"/>
  <c r="AH17" i="29"/>
  <c r="AG17" i="29"/>
  <c r="AF17" i="29"/>
  <c r="AE17" i="29"/>
  <c r="AD17" i="29"/>
  <c r="AC17" i="29"/>
  <c r="AB17" i="29"/>
  <c r="AA17" i="29"/>
  <c r="Z17" i="29"/>
  <c r="Y17" i="29"/>
  <c r="X17" i="29"/>
  <c r="W17" i="29"/>
  <c r="V17" i="29"/>
  <c r="U17" i="29"/>
  <c r="T17" i="29"/>
  <c r="S17" i="29"/>
  <c r="R17" i="29"/>
  <c r="Q17" i="29"/>
  <c r="P17" i="29"/>
  <c r="O17" i="29"/>
  <c r="N17" i="29"/>
  <c r="M17" i="29"/>
  <c r="L17" i="29"/>
  <c r="K17" i="29"/>
  <c r="J17" i="29"/>
  <c r="I17" i="29"/>
  <c r="E17" i="29"/>
  <c r="D17" i="29"/>
  <c r="C17" i="29"/>
  <c r="AM16" i="29"/>
  <c r="AL16" i="29"/>
  <c r="AK16" i="29"/>
  <c r="AJ16" i="29"/>
  <c r="AI16" i="29"/>
  <c r="AH16" i="29"/>
  <c r="AG16" i="29"/>
  <c r="AF16" i="29"/>
  <c r="AE16" i="29"/>
  <c r="AD16" i="29"/>
  <c r="AC16" i="29"/>
  <c r="AB16" i="29"/>
  <c r="AA16" i="29"/>
  <c r="Z16" i="29"/>
  <c r="Y16" i="29"/>
  <c r="X16" i="29"/>
  <c r="W16" i="29"/>
  <c r="V16" i="29"/>
  <c r="U16" i="29"/>
  <c r="T16" i="29"/>
  <c r="S16" i="29"/>
  <c r="R16" i="29"/>
  <c r="Q16" i="29"/>
  <c r="P16" i="29"/>
  <c r="O16" i="29"/>
  <c r="N16" i="29"/>
  <c r="M16" i="29"/>
  <c r="L16" i="29"/>
  <c r="K16" i="29"/>
  <c r="J16" i="29"/>
  <c r="I16" i="29"/>
  <c r="E16" i="29"/>
  <c r="D16" i="29"/>
  <c r="C16" i="29"/>
  <c r="AM15" i="29"/>
  <c r="AL15" i="29"/>
  <c r="AK15" i="29"/>
  <c r="AJ15" i="29"/>
  <c r="AI15" i="29"/>
  <c r="AH15" i="29"/>
  <c r="AG15" i="29"/>
  <c r="AF15" i="29"/>
  <c r="AE15" i="29"/>
  <c r="AD15" i="29"/>
  <c r="AC15" i="29"/>
  <c r="AB15" i="29"/>
  <c r="AA15" i="29"/>
  <c r="Z15" i="29"/>
  <c r="Y15" i="29"/>
  <c r="X15" i="29"/>
  <c r="W15" i="29"/>
  <c r="V15" i="29"/>
  <c r="U15" i="29"/>
  <c r="T15" i="29"/>
  <c r="S15" i="29"/>
  <c r="R15" i="29"/>
  <c r="Q15" i="29"/>
  <c r="P15" i="29"/>
  <c r="O15" i="29"/>
  <c r="N15" i="29"/>
  <c r="M15" i="29"/>
  <c r="L15" i="29"/>
  <c r="K15" i="29"/>
  <c r="J15" i="29"/>
  <c r="I15" i="29"/>
  <c r="E15" i="29"/>
  <c r="D15" i="29"/>
  <c r="C15" i="29"/>
  <c r="AM14" i="29"/>
  <c r="AL14" i="29"/>
  <c r="AK14" i="29"/>
  <c r="AJ14" i="29"/>
  <c r="AI14" i="29"/>
  <c r="AH14" i="29"/>
  <c r="AG14" i="29"/>
  <c r="AF14" i="29"/>
  <c r="AE14" i="29"/>
  <c r="AD14" i="29"/>
  <c r="AC14" i="29"/>
  <c r="AB14" i="29"/>
  <c r="AA14" i="29"/>
  <c r="Z14" i="29"/>
  <c r="Y14" i="29"/>
  <c r="X14" i="29"/>
  <c r="W14" i="29"/>
  <c r="V14" i="29"/>
  <c r="U14" i="29"/>
  <c r="T14" i="29"/>
  <c r="S14" i="29"/>
  <c r="R14" i="29"/>
  <c r="Q14" i="29"/>
  <c r="P14" i="29"/>
  <c r="O14" i="29"/>
  <c r="N14" i="29"/>
  <c r="M14" i="29"/>
  <c r="L14" i="29"/>
  <c r="K14" i="29"/>
  <c r="J14" i="29"/>
  <c r="I14" i="29"/>
  <c r="E14" i="29"/>
  <c r="D14" i="29"/>
  <c r="C14" i="29"/>
  <c r="AM13" i="29"/>
  <c r="AL13" i="29"/>
  <c r="AK13" i="29"/>
  <c r="AJ13" i="29"/>
  <c r="AI13" i="29"/>
  <c r="AH13" i="29"/>
  <c r="AG13" i="29"/>
  <c r="AF13" i="29"/>
  <c r="AE13" i="29"/>
  <c r="AD13" i="29"/>
  <c r="AC13" i="29"/>
  <c r="AB13" i="29"/>
  <c r="AA13" i="29"/>
  <c r="Z13" i="29"/>
  <c r="Y13" i="29"/>
  <c r="X13" i="29"/>
  <c r="W13" i="29"/>
  <c r="V13" i="29"/>
  <c r="U13" i="29"/>
  <c r="T13" i="29"/>
  <c r="S13" i="29"/>
  <c r="R13" i="29"/>
  <c r="Q13" i="29"/>
  <c r="P13" i="29"/>
  <c r="O13" i="29"/>
  <c r="N13" i="29"/>
  <c r="M13" i="29"/>
  <c r="L13" i="29"/>
  <c r="K13" i="29"/>
  <c r="J13" i="29"/>
  <c r="I13" i="29"/>
  <c r="E13" i="29"/>
  <c r="D13" i="29"/>
  <c r="C13" i="29"/>
  <c r="AM12" i="29"/>
  <c r="AL12" i="29"/>
  <c r="AK12" i="29"/>
  <c r="AJ12" i="29"/>
  <c r="AI12" i="29"/>
  <c r="AH12" i="29"/>
  <c r="AG12" i="29"/>
  <c r="AF12" i="29"/>
  <c r="AE12" i="29"/>
  <c r="AD12" i="29"/>
  <c r="AC12" i="29"/>
  <c r="AB12" i="29"/>
  <c r="AA12" i="29"/>
  <c r="Z12" i="29"/>
  <c r="Y12" i="29"/>
  <c r="X12" i="29"/>
  <c r="W12" i="29"/>
  <c r="V12" i="29"/>
  <c r="U12" i="29"/>
  <c r="T12" i="29"/>
  <c r="S12" i="29"/>
  <c r="R12" i="29"/>
  <c r="Q12" i="29"/>
  <c r="P12" i="29"/>
  <c r="O12" i="29"/>
  <c r="N12" i="29"/>
  <c r="M12" i="29"/>
  <c r="L12" i="29"/>
  <c r="K12" i="29"/>
  <c r="J12" i="29"/>
  <c r="I12" i="29"/>
  <c r="E12" i="29"/>
  <c r="D12" i="29"/>
  <c r="C12" i="29"/>
  <c r="AM11" i="29"/>
  <c r="AL11" i="29"/>
  <c r="AK11" i="29"/>
  <c r="AJ11" i="29"/>
  <c r="AI11" i="29"/>
  <c r="AH11" i="29"/>
  <c r="AG11" i="29"/>
  <c r="AF11" i="29"/>
  <c r="AE11" i="29"/>
  <c r="AD11" i="29"/>
  <c r="AC11" i="29"/>
  <c r="AB11" i="29"/>
  <c r="AA11" i="29"/>
  <c r="Z11" i="29"/>
  <c r="Y11" i="29"/>
  <c r="X11" i="29"/>
  <c r="W11" i="29"/>
  <c r="V11" i="29"/>
  <c r="U11" i="29"/>
  <c r="T11" i="29"/>
  <c r="S11" i="29"/>
  <c r="R11" i="29"/>
  <c r="Q11" i="29"/>
  <c r="P11" i="29"/>
  <c r="O11" i="29"/>
  <c r="N11" i="29"/>
  <c r="M11" i="29"/>
  <c r="L11" i="29"/>
  <c r="K11" i="29"/>
  <c r="J11" i="29"/>
  <c r="I11" i="29"/>
  <c r="E11" i="29"/>
  <c r="D11" i="29"/>
  <c r="C11" i="29"/>
  <c r="AH10" i="29"/>
  <c r="E10" i="29"/>
  <c r="AG9" i="29"/>
  <c r="K9" i="29"/>
  <c r="AM7" i="29"/>
  <c r="AL7" i="29"/>
  <c r="AK7" i="29"/>
  <c r="AJ7" i="29"/>
  <c r="AI7" i="29"/>
  <c r="AH7" i="29"/>
  <c r="AG7" i="29"/>
  <c r="AF7" i="29"/>
  <c r="AE7" i="29"/>
  <c r="AD7" i="29"/>
  <c r="AC7" i="29"/>
  <c r="AB7" i="29"/>
  <c r="AA7" i="29"/>
  <c r="Z7" i="29"/>
  <c r="Y7" i="29"/>
  <c r="X7" i="29"/>
  <c r="W7" i="29"/>
  <c r="V7" i="29"/>
  <c r="U7" i="29"/>
  <c r="T7" i="29"/>
  <c r="S7" i="29"/>
  <c r="R7" i="29"/>
  <c r="Q7" i="29"/>
  <c r="P7" i="29"/>
  <c r="O7" i="29"/>
  <c r="N7" i="29"/>
  <c r="M7" i="29"/>
  <c r="L7" i="29"/>
  <c r="K7" i="29"/>
  <c r="J7" i="29"/>
  <c r="I7" i="29"/>
  <c r="E7" i="29"/>
  <c r="D7" i="29"/>
  <c r="C7" i="29"/>
  <c r="AM6" i="29"/>
  <c r="AL6" i="29"/>
  <c r="AK6" i="29"/>
  <c r="AJ6" i="29"/>
  <c r="AI6" i="29"/>
  <c r="AH6" i="29"/>
  <c r="AG6" i="29"/>
  <c r="AF6" i="29"/>
  <c r="AE6" i="29"/>
  <c r="AD6" i="29"/>
  <c r="AC6" i="29"/>
  <c r="AB6" i="29"/>
  <c r="AA6" i="29"/>
  <c r="Z6" i="29"/>
  <c r="Y6" i="29"/>
  <c r="X6" i="29"/>
  <c r="W6" i="29"/>
  <c r="V6" i="29"/>
  <c r="U6" i="29"/>
  <c r="T6" i="29"/>
  <c r="S6" i="29"/>
  <c r="R6" i="29"/>
  <c r="Q6" i="29"/>
  <c r="P6" i="29"/>
  <c r="O6" i="29"/>
  <c r="N6" i="29"/>
  <c r="M6" i="29"/>
  <c r="L6" i="29"/>
  <c r="K6" i="29"/>
  <c r="J6" i="29"/>
  <c r="I6" i="29"/>
  <c r="E6" i="29"/>
  <c r="D6" i="29"/>
  <c r="C6" i="29"/>
  <c r="AM5" i="29"/>
  <c r="AL5" i="29"/>
  <c r="AK5" i="29"/>
  <c r="AJ5" i="29"/>
  <c r="AI5" i="29"/>
  <c r="AH5" i="29"/>
  <c r="AG5" i="29"/>
  <c r="AF5" i="29"/>
  <c r="AE5" i="29"/>
  <c r="AD5" i="29"/>
  <c r="AC5" i="29"/>
  <c r="AB5" i="29"/>
  <c r="AA5" i="29"/>
  <c r="Z5" i="29"/>
  <c r="Y5" i="29"/>
  <c r="X5" i="29"/>
  <c r="W5" i="29"/>
  <c r="V5" i="29"/>
  <c r="U5" i="29"/>
  <c r="T5" i="29"/>
  <c r="S5" i="29"/>
  <c r="R5" i="29"/>
  <c r="Q5" i="29"/>
  <c r="P5" i="29"/>
  <c r="O5" i="29"/>
  <c r="N5" i="29"/>
  <c r="M5" i="29"/>
  <c r="L5" i="29"/>
  <c r="K5" i="29"/>
  <c r="J5" i="29"/>
  <c r="I5" i="29"/>
  <c r="E5" i="29"/>
  <c r="D5" i="29"/>
  <c r="C5" i="29"/>
  <c r="D6" i="28"/>
  <c r="E6" i="28"/>
  <c r="F6" i="28"/>
  <c r="J6" i="28"/>
  <c r="K6" i="28"/>
  <c r="L6" i="28"/>
  <c r="M6" i="28"/>
  <c r="N6" i="28"/>
  <c r="O6" i="28"/>
  <c r="P6" i="28"/>
  <c r="Q6" i="28"/>
  <c r="R6" i="28"/>
  <c r="S6" i="28"/>
  <c r="T6" i="28"/>
  <c r="U6" i="28"/>
  <c r="V6" i="28"/>
  <c r="W6" i="28"/>
  <c r="X6" i="28"/>
  <c r="Y6" i="28"/>
  <c r="Z6" i="28"/>
  <c r="AA6" i="28"/>
  <c r="AB6" i="28"/>
  <c r="AC6" i="28"/>
  <c r="AD6" i="28"/>
  <c r="AE6" i="28"/>
  <c r="AF6" i="28"/>
  <c r="AG6" i="28"/>
  <c r="AH6" i="28"/>
  <c r="AI6" i="28"/>
  <c r="AJ6" i="28"/>
  <c r="AK6" i="28"/>
  <c r="AL6" i="28"/>
  <c r="AM6" i="28"/>
  <c r="AN6" i="28"/>
  <c r="D7" i="28"/>
  <c r="E7" i="28"/>
  <c r="F7" i="28"/>
  <c r="J7" i="28"/>
  <c r="K7" i="28"/>
  <c r="L7" i="28"/>
  <c r="M7" i="28"/>
  <c r="N7" i="28"/>
  <c r="O7" i="28"/>
  <c r="P7" i="28"/>
  <c r="Q7" i="28"/>
  <c r="R7" i="28"/>
  <c r="S7" i="28"/>
  <c r="T7" i="28"/>
  <c r="U7" i="28"/>
  <c r="V7" i="28"/>
  <c r="W7" i="28"/>
  <c r="X7" i="28"/>
  <c r="Y7" i="28"/>
  <c r="Z7" i="28"/>
  <c r="AA7" i="28"/>
  <c r="AB7" i="28"/>
  <c r="AC7" i="28"/>
  <c r="AD7" i="28"/>
  <c r="AE7" i="28"/>
  <c r="AF7" i="28"/>
  <c r="AG7" i="28"/>
  <c r="AH7" i="28"/>
  <c r="AI7" i="28"/>
  <c r="AJ7" i="28"/>
  <c r="AK7" i="28"/>
  <c r="AL7" i="28"/>
  <c r="AM7" i="28"/>
  <c r="AN7" i="28"/>
  <c r="F9" i="28"/>
  <c r="J9" i="28"/>
  <c r="U9" i="28"/>
  <c r="Y9" i="28"/>
  <c r="AK9" i="28"/>
  <c r="L10" i="28"/>
  <c r="AM10" i="28"/>
  <c r="D11" i="28"/>
  <c r="E11" i="28"/>
  <c r="F11" i="28"/>
  <c r="J11" i="28"/>
  <c r="K11" i="28"/>
  <c r="L11" i="28"/>
  <c r="M11" i="28"/>
  <c r="N11" i="28"/>
  <c r="O11" i="28"/>
  <c r="P11" i="28"/>
  <c r="Q11" i="28"/>
  <c r="R11" i="28"/>
  <c r="S11" i="28"/>
  <c r="T11" i="28"/>
  <c r="U11" i="28"/>
  <c r="V11" i="28"/>
  <c r="W11" i="28"/>
  <c r="X11" i="28"/>
  <c r="Y11" i="28"/>
  <c r="Z11" i="28"/>
  <c r="AA11" i="28"/>
  <c r="AB11" i="28"/>
  <c r="AC11" i="28"/>
  <c r="AD11" i="28"/>
  <c r="AE11" i="28"/>
  <c r="AF11" i="28"/>
  <c r="AG11" i="28"/>
  <c r="AH11" i="28"/>
  <c r="AI11" i="28"/>
  <c r="AJ11" i="28"/>
  <c r="AK11" i="28"/>
  <c r="AL11" i="28"/>
  <c r="AM11" i="28"/>
  <c r="AN11" i="28"/>
  <c r="D12" i="28"/>
  <c r="E12" i="28"/>
  <c r="F12" i="28"/>
  <c r="J12" i="28"/>
  <c r="K12" i="28"/>
  <c r="L12" i="28"/>
  <c r="M12" i="28"/>
  <c r="N12" i="28"/>
  <c r="O12" i="28"/>
  <c r="P12" i="28"/>
  <c r="Q12" i="28"/>
  <c r="R12" i="28"/>
  <c r="S12" i="28"/>
  <c r="T12" i="28"/>
  <c r="U12" i="28"/>
  <c r="V12" i="28"/>
  <c r="W12" i="28"/>
  <c r="X12" i="28"/>
  <c r="Y12" i="28"/>
  <c r="Z12" i="28"/>
  <c r="AA12" i="28"/>
  <c r="AB12" i="28"/>
  <c r="AC12" i="28"/>
  <c r="AD12" i="28"/>
  <c r="AE12" i="28"/>
  <c r="AF12" i="28"/>
  <c r="AG12" i="28"/>
  <c r="AH12" i="28"/>
  <c r="AI12" i="28"/>
  <c r="AJ12" i="28"/>
  <c r="AK12" i="28"/>
  <c r="AL12" i="28"/>
  <c r="AM12" i="28"/>
  <c r="AN12" i="28"/>
  <c r="D13" i="28"/>
  <c r="E13" i="28"/>
  <c r="F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D14" i="28"/>
  <c r="E14" i="28"/>
  <c r="F14" i="28"/>
  <c r="J14" i="28"/>
  <c r="K14" i="28"/>
  <c r="L14" i="28"/>
  <c r="M14" i="28"/>
  <c r="N14" i="28"/>
  <c r="O14" i="28"/>
  <c r="P14" i="28"/>
  <c r="Q14" i="28"/>
  <c r="R14" i="28"/>
  <c r="S14" i="28"/>
  <c r="T14" i="28"/>
  <c r="U14" i="28"/>
  <c r="V14" i="28"/>
  <c r="W14" i="28"/>
  <c r="X14" i="28"/>
  <c r="Y14" i="28"/>
  <c r="Z14" i="28"/>
  <c r="AA14" i="28"/>
  <c r="AB14" i="28"/>
  <c r="AC14" i="28"/>
  <c r="AD14" i="28"/>
  <c r="AE14" i="28"/>
  <c r="AF14" i="28"/>
  <c r="AG14" i="28"/>
  <c r="AH14" i="28"/>
  <c r="AI14" i="28"/>
  <c r="AJ14" i="28"/>
  <c r="AK14" i="28"/>
  <c r="AL14" i="28"/>
  <c r="AM14" i="28"/>
  <c r="AN14" i="28"/>
  <c r="D15" i="28"/>
  <c r="E15" i="28"/>
  <c r="F15" i="28"/>
  <c r="J15" i="28"/>
  <c r="K15" i="28"/>
  <c r="L15" i="28"/>
  <c r="M15" i="28"/>
  <c r="N15" i="28"/>
  <c r="O15" i="28"/>
  <c r="P15" i="28"/>
  <c r="Q15" i="28"/>
  <c r="R15" i="28"/>
  <c r="S15" i="28"/>
  <c r="T15" i="28"/>
  <c r="U15" i="28"/>
  <c r="V15" i="28"/>
  <c r="W15" i="28"/>
  <c r="X15" i="28"/>
  <c r="Y15" i="28"/>
  <c r="Z15" i="28"/>
  <c r="AA15" i="28"/>
  <c r="AB15" i="28"/>
  <c r="AC15" i="28"/>
  <c r="AD15" i="28"/>
  <c r="AE15" i="28"/>
  <c r="AF15" i="28"/>
  <c r="AG15" i="28"/>
  <c r="AH15" i="28"/>
  <c r="AI15" i="28"/>
  <c r="AJ15" i="28"/>
  <c r="AK15" i="28"/>
  <c r="AL15" i="28"/>
  <c r="AM15" i="28"/>
  <c r="AN15" i="28"/>
  <c r="D16" i="28"/>
  <c r="E16" i="28"/>
  <c r="F16" i="28"/>
  <c r="J16" i="28"/>
  <c r="K16" i="28"/>
  <c r="L16" i="28"/>
  <c r="M16" i="28"/>
  <c r="N16" i="28"/>
  <c r="O16" i="28"/>
  <c r="P16" i="28"/>
  <c r="Q16" i="28"/>
  <c r="R16" i="28"/>
  <c r="S16" i="28"/>
  <c r="T16" i="28"/>
  <c r="U16" i="28"/>
  <c r="V16" i="28"/>
  <c r="W16" i="28"/>
  <c r="X16" i="28"/>
  <c r="Y16" i="28"/>
  <c r="Z16" i="28"/>
  <c r="AA16" i="28"/>
  <c r="AB16" i="28"/>
  <c r="AC16" i="28"/>
  <c r="AD16" i="28"/>
  <c r="AE16" i="28"/>
  <c r="AF16" i="28"/>
  <c r="AG16" i="28"/>
  <c r="AH16" i="28"/>
  <c r="AI16" i="28"/>
  <c r="AJ16" i="28"/>
  <c r="AK16" i="28"/>
  <c r="AL16" i="28"/>
  <c r="AM16" i="28"/>
  <c r="AN16" i="28"/>
  <c r="D17" i="28"/>
  <c r="E17" i="28"/>
  <c r="F17" i="28"/>
  <c r="J17" i="28"/>
  <c r="K17" i="28"/>
  <c r="L17" i="28"/>
  <c r="M17" i="28"/>
  <c r="N17" i="28"/>
  <c r="O17" i="28"/>
  <c r="P17" i="28"/>
  <c r="Q17" i="28"/>
  <c r="R17" i="28"/>
  <c r="S17" i="28"/>
  <c r="T17" i="28"/>
  <c r="U17" i="28"/>
  <c r="V17" i="28"/>
  <c r="W17" i="28"/>
  <c r="X17" i="28"/>
  <c r="Y17" i="28"/>
  <c r="Z17" i="28"/>
  <c r="AA17" i="28"/>
  <c r="AB17" i="28"/>
  <c r="AC17" i="28"/>
  <c r="AD17" i="28"/>
  <c r="AE17" i="28"/>
  <c r="AF17" i="28"/>
  <c r="AG17" i="28"/>
  <c r="AH17" i="28"/>
  <c r="AI17" i="28"/>
  <c r="AJ17" i="28"/>
  <c r="AK17" i="28"/>
  <c r="AL17" i="28"/>
  <c r="AM17" i="28"/>
  <c r="AN17" i="28"/>
  <c r="D18" i="28"/>
  <c r="E18" i="28"/>
  <c r="F18" i="28"/>
  <c r="J18" i="28"/>
  <c r="K18" i="28"/>
  <c r="L18" i="28"/>
  <c r="M18" i="28"/>
  <c r="N18" i="28"/>
  <c r="O18" i="28"/>
  <c r="P18" i="28"/>
  <c r="Q18" i="28"/>
  <c r="R18" i="28"/>
  <c r="S18" i="28"/>
  <c r="T18" i="28"/>
  <c r="U18" i="28"/>
  <c r="V18" i="28"/>
  <c r="W18" i="28"/>
  <c r="X18" i="28"/>
  <c r="Y18" i="28"/>
  <c r="Z18" i="28"/>
  <c r="AA18" i="28"/>
  <c r="AB18" i="28"/>
  <c r="AC18" i="28"/>
  <c r="AD18" i="28"/>
  <c r="AE18" i="28"/>
  <c r="AF18" i="28"/>
  <c r="AG18" i="28"/>
  <c r="AH18" i="28"/>
  <c r="AI18" i="28"/>
  <c r="AJ18" i="28"/>
  <c r="AK18" i="28"/>
  <c r="AL18" i="28"/>
  <c r="AM18" i="28"/>
  <c r="AN18" i="28"/>
  <c r="D19" i="28"/>
  <c r="E19" i="28"/>
  <c r="F19" i="28"/>
  <c r="J19" i="28"/>
  <c r="K19" i="28"/>
  <c r="L19" i="28"/>
  <c r="M19" i="28"/>
  <c r="N19" i="28"/>
  <c r="O19" i="28"/>
  <c r="P19" i="28"/>
  <c r="Q19" i="28"/>
  <c r="R19" i="28"/>
  <c r="S19" i="28"/>
  <c r="T19" i="28"/>
  <c r="U19" i="28"/>
  <c r="V19" i="28"/>
  <c r="W19" i="28"/>
  <c r="X19" i="28"/>
  <c r="Y19" i="28"/>
  <c r="Z19" i="28"/>
  <c r="AA19" i="28"/>
  <c r="AB19" i="28"/>
  <c r="AC19" i="28"/>
  <c r="AD19" i="28"/>
  <c r="AE19" i="28"/>
  <c r="AF19" i="28"/>
  <c r="AG19" i="28"/>
  <c r="AH19" i="28"/>
  <c r="AI19" i="28"/>
  <c r="AJ19" i="28"/>
  <c r="AK19" i="28"/>
  <c r="AL19" i="28"/>
  <c r="AM19" i="28"/>
  <c r="AN19" i="28"/>
  <c r="D20" i="28"/>
  <c r="E20" i="28"/>
  <c r="F20" i="28"/>
  <c r="J20" i="28"/>
  <c r="K20" i="28"/>
  <c r="L20" i="28"/>
  <c r="M20" i="28"/>
  <c r="N20" i="28"/>
  <c r="O20" i="28"/>
  <c r="P20" i="28"/>
  <c r="Q20" i="28"/>
  <c r="R20" i="28"/>
  <c r="S20" i="28"/>
  <c r="T20" i="28"/>
  <c r="U20" i="28"/>
  <c r="V20" i="28"/>
  <c r="W20" i="28"/>
  <c r="X20" i="28"/>
  <c r="Y20" i="28"/>
  <c r="Z20" i="28"/>
  <c r="AA20" i="28"/>
  <c r="AB20" i="28"/>
  <c r="AC20" i="28"/>
  <c r="AD20" i="28"/>
  <c r="AE20" i="28"/>
  <c r="AF20" i="28"/>
  <c r="AG20" i="28"/>
  <c r="AH20" i="28"/>
  <c r="AI20" i="28"/>
  <c r="AJ20" i="28"/>
  <c r="AK20" i="28"/>
  <c r="AL20" i="28"/>
  <c r="AM20" i="28"/>
  <c r="AN20" i="28"/>
  <c r="D21" i="28"/>
  <c r="E21" i="28"/>
  <c r="F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D22" i="28"/>
  <c r="E22" i="28"/>
  <c r="F22" i="28"/>
  <c r="J22" i="28"/>
  <c r="K22" i="28"/>
  <c r="L22" i="28"/>
  <c r="M22" i="28"/>
  <c r="N22" i="28"/>
  <c r="O22" i="28"/>
  <c r="P22" i="28"/>
  <c r="Q22" i="28"/>
  <c r="R22" i="28"/>
  <c r="S22" i="28"/>
  <c r="T22" i="28"/>
  <c r="U22" i="28"/>
  <c r="V22" i="28"/>
  <c r="W22" i="28"/>
  <c r="X22" i="28"/>
  <c r="Y22" i="28"/>
  <c r="Z22" i="28"/>
  <c r="AA22" i="28"/>
  <c r="AB22" i="28"/>
  <c r="AC22" i="28"/>
  <c r="AD22" i="28"/>
  <c r="AE22" i="28"/>
  <c r="AF22" i="28"/>
  <c r="AG22" i="28"/>
  <c r="AH22" i="28"/>
  <c r="AI22" i="28"/>
  <c r="AJ22" i="28"/>
  <c r="AK22" i="28"/>
  <c r="AL22" i="28"/>
  <c r="AM22" i="28"/>
  <c r="AN22" i="28"/>
  <c r="D23" i="28"/>
  <c r="E23" i="28"/>
  <c r="F23" i="28"/>
  <c r="J23" i="28"/>
  <c r="K23" i="28"/>
  <c r="L23" i="28"/>
  <c r="M23" i="28"/>
  <c r="N23" i="28"/>
  <c r="O23" i="28"/>
  <c r="P23" i="28"/>
  <c r="Q23" i="28"/>
  <c r="R23" i="28"/>
  <c r="S23" i="28"/>
  <c r="T23" i="28"/>
  <c r="U23" i="28"/>
  <c r="V23" i="28"/>
  <c r="W23" i="28"/>
  <c r="X23" i="28"/>
  <c r="Y23" i="28"/>
  <c r="Z23" i="28"/>
  <c r="AA23" i="28"/>
  <c r="AB23" i="28"/>
  <c r="AC23" i="28"/>
  <c r="AD23" i="28"/>
  <c r="AE23" i="28"/>
  <c r="AF23" i="28"/>
  <c r="AG23" i="28"/>
  <c r="AH23" i="28"/>
  <c r="AI23" i="28"/>
  <c r="AJ23" i="28"/>
  <c r="AK23" i="28"/>
  <c r="AL23" i="28"/>
  <c r="AM23" i="28"/>
  <c r="AN23" i="28"/>
  <c r="D24" i="28"/>
  <c r="E24" i="28"/>
  <c r="F24" i="28"/>
  <c r="J24" i="28"/>
  <c r="K24" i="28"/>
  <c r="L24" i="28"/>
  <c r="M24" i="28"/>
  <c r="N24" i="28"/>
  <c r="O24" i="28"/>
  <c r="P24" i="28"/>
  <c r="Q24" i="28"/>
  <c r="R24" i="28"/>
  <c r="S24" i="28"/>
  <c r="T24" i="28"/>
  <c r="U24" i="28"/>
  <c r="V24" i="28"/>
  <c r="W24" i="28"/>
  <c r="X24" i="28"/>
  <c r="Y24" i="28"/>
  <c r="Z24" i="28"/>
  <c r="AA24" i="28"/>
  <c r="AB24" i="28"/>
  <c r="AC24" i="28"/>
  <c r="AD24" i="28"/>
  <c r="AE24" i="28"/>
  <c r="AF24" i="28"/>
  <c r="AG24" i="28"/>
  <c r="AH24" i="28"/>
  <c r="AI24" i="28"/>
  <c r="AJ24" i="28"/>
  <c r="AK24" i="28"/>
  <c r="AL24" i="28"/>
  <c r="AM24" i="28"/>
  <c r="AN24" i="28"/>
  <c r="D25" i="28"/>
  <c r="E25" i="28"/>
  <c r="F25" i="28"/>
  <c r="J25" i="28"/>
  <c r="K25" i="28"/>
  <c r="L25" i="28"/>
  <c r="M25" i="28"/>
  <c r="N25" i="28"/>
  <c r="O25" i="28"/>
  <c r="P25" i="28"/>
  <c r="Q25" i="28"/>
  <c r="R25" i="28"/>
  <c r="S25" i="28"/>
  <c r="T25" i="28"/>
  <c r="U25" i="28"/>
  <c r="V25" i="28"/>
  <c r="W25" i="28"/>
  <c r="X25" i="28"/>
  <c r="Y25" i="28"/>
  <c r="Z25" i="28"/>
  <c r="AA25" i="28"/>
  <c r="AB25" i="28"/>
  <c r="AC25" i="28"/>
  <c r="AD25" i="28"/>
  <c r="AE25" i="28"/>
  <c r="AF25" i="28"/>
  <c r="AG25" i="28"/>
  <c r="AH25" i="28"/>
  <c r="AI25" i="28"/>
  <c r="AJ25" i="28"/>
  <c r="AK25" i="28"/>
  <c r="AL25" i="28"/>
  <c r="AM25" i="28"/>
  <c r="AN25" i="28"/>
  <c r="D26" i="28"/>
  <c r="E26" i="28"/>
  <c r="F26" i="28"/>
  <c r="J26" i="28"/>
  <c r="K26" i="28"/>
  <c r="L26" i="28"/>
  <c r="M26" i="28"/>
  <c r="N26" i="28"/>
  <c r="O26" i="28"/>
  <c r="P26" i="28"/>
  <c r="Q26" i="28"/>
  <c r="R26" i="28"/>
  <c r="S26" i="28"/>
  <c r="T26" i="28"/>
  <c r="U26" i="28"/>
  <c r="V26" i="28"/>
  <c r="W26" i="28"/>
  <c r="X26" i="28"/>
  <c r="Y26" i="28"/>
  <c r="Z26" i="28"/>
  <c r="AA26" i="28"/>
  <c r="AB26" i="28"/>
  <c r="AC26" i="28"/>
  <c r="AD26" i="28"/>
  <c r="AE26" i="28"/>
  <c r="AF26" i="28"/>
  <c r="AG26" i="28"/>
  <c r="AH26" i="28"/>
  <c r="AI26" i="28"/>
  <c r="AJ26" i="28"/>
  <c r="AK26" i="28"/>
  <c r="AL26" i="28"/>
  <c r="AM26" i="28"/>
  <c r="AN26" i="28"/>
  <c r="D27" i="28"/>
  <c r="E27" i="28"/>
  <c r="F27" i="28"/>
  <c r="J27" i="28"/>
  <c r="K27" i="28"/>
  <c r="L27" i="28"/>
  <c r="M27" i="28"/>
  <c r="N27" i="28"/>
  <c r="O27" i="28"/>
  <c r="P27" i="28"/>
  <c r="Q27" i="28"/>
  <c r="R27" i="28"/>
  <c r="S27" i="28"/>
  <c r="T27" i="28"/>
  <c r="U27" i="28"/>
  <c r="V27" i="28"/>
  <c r="W27" i="28"/>
  <c r="X27" i="28"/>
  <c r="Y27" i="28"/>
  <c r="Z27" i="28"/>
  <c r="AA27" i="28"/>
  <c r="AB27" i="28"/>
  <c r="AC27" i="28"/>
  <c r="AD27" i="28"/>
  <c r="AE27" i="28"/>
  <c r="AF27" i="28"/>
  <c r="AG27" i="28"/>
  <c r="AH27" i="28"/>
  <c r="AI27" i="28"/>
  <c r="AJ27" i="28"/>
  <c r="AK27" i="28"/>
  <c r="AL27" i="28"/>
  <c r="AM27" i="28"/>
  <c r="AN27" i="28"/>
  <c r="D28" i="28"/>
  <c r="E28" i="28"/>
  <c r="F28" i="28"/>
  <c r="J28" i="28"/>
  <c r="K28" i="28"/>
  <c r="L28" i="28"/>
  <c r="M28" i="28"/>
  <c r="N28" i="28"/>
  <c r="O28" i="28"/>
  <c r="P28" i="28"/>
  <c r="Q28" i="28"/>
  <c r="R28" i="28"/>
  <c r="S28" i="28"/>
  <c r="T28" i="28"/>
  <c r="U28" i="28"/>
  <c r="V28" i="28"/>
  <c r="W28" i="28"/>
  <c r="X28" i="28"/>
  <c r="Y28" i="28"/>
  <c r="Z28" i="28"/>
  <c r="AA28" i="28"/>
  <c r="AB28" i="28"/>
  <c r="AC28" i="28"/>
  <c r="AD28" i="28"/>
  <c r="AE28" i="28"/>
  <c r="AF28" i="28"/>
  <c r="AG28" i="28"/>
  <c r="AH28" i="28"/>
  <c r="AI28" i="28"/>
  <c r="AJ28" i="28"/>
  <c r="AK28" i="28"/>
  <c r="AL28" i="28"/>
  <c r="AM28" i="28"/>
  <c r="AN28" i="28"/>
  <c r="D29" i="28"/>
  <c r="E29" i="28"/>
  <c r="F29" i="28"/>
  <c r="J29" i="28"/>
  <c r="K29" i="28"/>
  <c r="L29" i="28"/>
  <c r="M29" i="28"/>
  <c r="N29" i="28"/>
  <c r="O29" i="28"/>
  <c r="P29" i="28"/>
  <c r="Q29" i="28"/>
  <c r="R29" i="28"/>
  <c r="S29" i="28"/>
  <c r="T29" i="28"/>
  <c r="U29" i="28"/>
  <c r="V29" i="28"/>
  <c r="W29" i="28"/>
  <c r="X29" i="28"/>
  <c r="Y29" i="28"/>
  <c r="Z29" i="28"/>
  <c r="AA29" i="28"/>
  <c r="AB29" i="28"/>
  <c r="AC29" i="28"/>
  <c r="AD29" i="28"/>
  <c r="AE29" i="28"/>
  <c r="AF29" i="28"/>
  <c r="AG29" i="28"/>
  <c r="AH29" i="28"/>
  <c r="AI29" i="28"/>
  <c r="AJ29" i="28"/>
  <c r="AK29" i="28"/>
  <c r="AL29" i="28"/>
  <c r="AM29" i="28"/>
  <c r="AN29" i="28"/>
  <c r="D30" i="28"/>
  <c r="E30" i="28"/>
  <c r="F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D31" i="28"/>
  <c r="E31" i="28"/>
  <c r="F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D32" i="28"/>
  <c r="E32" i="28"/>
  <c r="F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D33" i="28"/>
  <c r="E33" i="28"/>
  <c r="F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D34" i="28"/>
  <c r="E34" i="28"/>
  <c r="F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D35" i="28"/>
  <c r="E35" i="28"/>
  <c r="F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D36" i="28"/>
  <c r="E36" i="28"/>
  <c r="F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D37" i="28"/>
  <c r="E37" i="28"/>
  <c r="F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D38" i="28"/>
  <c r="E38" i="28"/>
  <c r="F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D39" i="28"/>
  <c r="E39" i="28"/>
  <c r="F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D40" i="28"/>
  <c r="E40" i="28"/>
  <c r="F40" i="28"/>
  <c r="J40" i="28"/>
  <c r="K40" i="28"/>
  <c r="L40" i="28"/>
  <c r="M40" i="28"/>
  <c r="N40" i="28"/>
  <c r="O40" i="28"/>
  <c r="P40" i="28"/>
  <c r="Q40" i="28"/>
  <c r="R40" i="28"/>
  <c r="S40" i="28"/>
  <c r="T40" i="28"/>
  <c r="U40" i="28"/>
  <c r="V40" i="28"/>
  <c r="W40" i="28"/>
  <c r="X40" i="28"/>
  <c r="Y40" i="28"/>
  <c r="Z40" i="28"/>
  <c r="AA40" i="28"/>
  <c r="AB40" i="28"/>
  <c r="AC40" i="28"/>
  <c r="AD40" i="28"/>
  <c r="AE40" i="28"/>
  <c r="AF40" i="28"/>
  <c r="AG40" i="28"/>
  <c r="AH40" i="28"/>
  <c r="AI40" i="28"/>
  <c r="AJ40" i="28"/>
  <c r="AK40" i="28"/>
  <c r="AL40" i="28"/>
  <c r="AM40" i="28"/>
  <c r="AN40" i="28"/>
  <c r="D41" i="28"/>
  <c r="E41" i="28"/>
  <c r="F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D42" i="28"/>
  <c r="E42" i="28"/>
  <c r="F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D43" i="28"/>
  <c r="E43" i="28"/>
  <c r="F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E52" i="28"/>
  <c r="K52" i="28"/>
  <c r="L52" i="28"/>
  <c r="M52" i="28"/>
  <c r="P52" i="28"/>
  <c r="S52" i="28"/>
  <c r="T52" i="28"/>
  <c r="U52" i="28"/>
  <c r="X52" i="28"/>
  <c r="Z52" i="28"/>
  <c r="AB52" i="28"/>
  <c r="AD52" i="28"/>
  <c r="AF52" i="28"/>
  <c r="AH52" i="28"/>
  <c r="AJ52" i="28"/>
  <c r="AL52" i="28"/>
  <c r="AN52" i="28"/>
  <c r="D46" i="28"/>
  <c r="E46" i="28"/>
  <c r="F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D48" i="28"/>
  <c r="E48" i="28"/>
  <c r="F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D49" i="28"/>
  <c r="E49" i="2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D50" i="28"/>
  <c r="E50"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E5" i="28"/>
  <c r="F5" i="28"/>
  <c r="J5" i="28"/>
  <c r="K5" i="28"/>
  <c r="L5" i="28"/>
  <c r="M5" i="28"/>
  <c r="N5" i="28"/>
  <c r="O5" i="28"/>
  <c r="P5" i="28"/>
  <c r="Q5" i="28"/>
  <c r="R5" i="28"/>
  <c r="S5" i="28"/>
  <c r="T5" i="28"/>
  <c r="U5" i="28"/>
  <c r="V5" i="28"/>
  <c r="W5" i="28"/>
  <c r="X5" i="28"/>
  <c r="Y5" i="28"/>
  <c r="Z5" i="28"/>
  <c r="AA5" i="28"/>
  <c r="AB5" i="28"/>
  <c r="AC5" i="28"/>
  <c r="AD5" i="28"/>
  <c r="AE5" i="28"/>
  <c r="AF5" i="28"/>
  <c r="AG5" i="28"/>
  <c r="AH5" i="28"/>
  <c r="AI5" i="28"/>
  <c r="AJ5" i="28"/>
  <c r="AK5" i="28"/>
  <c r="AL5" i="28"/>
  <c r="AM5" i="28"/>
  <c r="AN5" i="28"/>
  <c r="V48" i="14"/>
  <c r="G48" i="24" s="1"/>
  <c r="P42" i="14"/>
  <c r="P44" i="14"/>
  <c r="P45" i="14"/>
  <c r="P46" i="14"/>
  <c r="P41" i="14"/>
  <c r="P6" i="14"/>
  <c r="P7" i="14"/>
  <c r="P8" i="14"/>
  <c r="P9" i="14"/>
  <c r="P11" i="14"/>
  <c r="P12" i="14"/>
  <c r="P13" i="14"/>
  <c r="P15" i="14"/>
  <c r="P16" i="14"/>
  <c r="P17" i="14"/>
  <c r="P18" i="14"/>
  <c r="P19" i="14"/>
  <c r="P20" i="14"/>
  <c r="Q20" i="14" s="1"/>
  <c r="T20" i="14" s="1"/>
  <c r="I20" i="24" s="1"/>
  <c r="I22" i="25" s="1"/>
  <c r="H22" i="29" s="1"/>
  <c r="P21" i="14"/>
  <c r="P22" i="14"/>
  <c r="P24" i="14"/>
  <c r="P25" i="14"/>
  <c r="P26" i="14"/>
  <c r="P27" i="14"/>
  <c r="P29" i="14"/>
  <c r="Q29" i="14" s="1"/>
  <c r="T29" i="14" s="1"/>
  <c r="P30" i="14"/>
  <c r="P31" i="14"/>
  <c r="P32" i="14"/>
  <c r="P33" i="14"/>
  <c r="Q33" i="14" s="1"/>
  <c r="T33" i="14" s="1"/>
  <c r="P34" i="14"/>
  <c r="P35" i="14"/>
  <c r="P36" i="14"/>
  <c r="P37" i="14"/>
  <c r="P38" i="14"/>
  <c r="P39" i="14"/>
  <c r="P5" i="14"/>
  <c r="N42" i="14"/>
  <c r="Q42" i="14" s="1"/>
  <c r="T42" i="14" s="1"/>
  <c r="N44" i="14"/>
  <c r="N45" i="14"/>
  <c r="N46" i="14"/>
  <c r="Q46" i="14" s="1"/>
  <c r="T46" i="14" s="1"/>
  <c r="I46" i="24" s="1"/>
  <c r="N41" i="14"/>
  <c r="N6" i="14"/>
  <c r="N7" i="14"/>
  <c r="N8" i="14"/>
  <c r="Q8" i="14" s="1"/>
  <c r="T8" i="14" s="1"/>
  <c r="I8" i="24" s="1"/>
  <c r="N9" i="14"/>
  <c r="Q9" i="14" s="1"/>
  <c r="T9" i="14" s="1"/>
  <c r="N10" i="14"/>
  <c r="N11" i="14"/>
  <c r="N12" i="14"/>
  <c r="Q12" i="14" s="1"/>
  <c r="T12" i="14" s="1"/>
  <c r="I12" i="24" s="1"/>
  <c r="I14" i="25" s="1"/>
  <c r="N13" i="14"/>
  <c r="Q13" i="14" s="1"/>
  <c r="T13" i="14" s="1"/>
  <c r="I13" i="24" s="1"/>
  <c r="I15" i="25" s="1"/>
  <c r="N15" i="14"/>
  <c r="N16" i="14"/>
  <c r="N17" i="14"/>
  <c r="Q17" i="14" s="1"/>
  <c r="T17" i="14" s="1"/>
  <c r="I17" i="24" s="1"/>
  <c r="I19" i="25" s="1"/>
  <c r="N18" i="14"/>
  <c r="N19" i="14"/>
  <c r="N20" i="14"/>
  <c r="N21" i="14"/>
  <c r="Q21" i="14" s="1"/>
  <c r="T21" i="14" s="1"/>
  <c r="I21" i="24" s="1"/>
  <c r="I23" i="25" s="1"/>
  <c r="N22" i="14"/>
  <c r="N23" i="14"/>
  <c r="Q23" i="14" s="1"/>
  <c r="T23" i="14" s="1"/>
  <c r="I23" i="24" s="1"/>
  <c r="I25" i="25" s="1"/>
  <c r="I25" i="28" s="1"/>
  <c r="N24" i="14"/>
  <c r="N25" i="14"/>
  <c r="Q25" i="14" s="1"/>
  <c r="T25" i="14" s="1"/>
  <c r="I25" i="24" s="1"/>
  <c r="I27" i="25" s="1"/>
  <c r="N26" i="14"/>
  <c r="Q26" i="14" s="1"/>
  <c r="T26" i="14" s="1"/>
  <c r="I26" i="24" s="1"/>
  <c r="I28" i="25" s="1"/>
  <c r="N27" i="14"/>
  <c r="N29" i="14"/>
  <c r="N30" i="14"/>
  <c r="Q30" i="14" s="1"/>
  <c r="T30" i="14" s="1"/>
  <c r="N31" i="14"/>
  <c r="Q31" i="14" s="1"/>
  <c r="T31" i="14" s="1"/>
  <c r="I31" i="24" s="1"/>
  <c r="I33" i="25" s="1"/>
  <c r="N32" i="14"/>
  <c r="N33" i="14"/>
  <c r="N34" i="14"/>
  <c r="Q34" i="14" s="1"/>
  <c r="T34" i="14" s="1"/>
  <c r="I34" i="24" s="1"/>
  <c r="I36" i="25" s="1"/>
  <c r="N35" i="14"/>
  <c r="Q35" i="14" s="1"/>
  <c r="T35" i="14" s="1"/>
  <c r="I35" i="24" s="1"/>
  <c r="I37" i="25" s="1"/>
  <c r="N37" i="14"/>
  <c r="N38" i="14"/>
  <c r="N39" i="14"/>
  <c r="Q39" i="14" s="1"/>
  <c r="T39" i="14" s="1"/>
  <c r="I39" i="24" s="1"/>
  <c r="I41" i="25" s="1"/>
  <c r="N5" i="14"/>
  <c r="M36" i="14"/>
  <c r="N36" i="14" s="1"/>
  <c r="Q36" i="14" s="1"/>
  <c r="T36" i="14" s="1"/>
  <c r="I36" i="24" s="1"/>
  <c r="I38" i="25" s="1"/>
  <c r="O28" i="14"/>
  <c r="P28" i="14"/>
  <c r="M28" i="14"/>
  <c r="N28" i="14" s="1"/>
  <c r="O23" i="14"/>
  <c r="O40" i="14" s="1"/>
  <c r="O43" i="14" s="1"/>
  <c r="P43" i="14" s="1"/>
  <c r="P23" i="14"/>
  <c r="O14" i="14"/>
  <c r="P14" i="14" s="1"/>
  <c r="M14" i="14"/>
  <c r="N14" i="14"/>
  <c r="O10" i="14"/>
  <c r="P10" i="14" s="1"/>
  <c r="Q10" i="14" s="1"/>
  <c r="T10" i="14" s="1"/>
  <c r="J13" i="14"/>
  <c r="J30" i="14"/>
  <c r="F46" i="14"/>
  <c r="F6" i="14"/>
  <c r="F9" i="14"/>
  <c r="F15" i="14"/>
  <c r="F17" i="14"/>
  <c r="F19" i="14"/>
  <c r="F22" i="14"/>
  <c r="F25" i="14"/>
  <c r="F29" i="14"/>
  <c r="F31" i="14"/>
  <c r="F33" i="14"/>
  <c r="F35" i="14"/>
  <c r="F38" i="14"/>
  <c r="F5" i="14"/>
  <c r="G11" i="22"/>
  <c r="G8" i="25" s="1"/>
  <c r="F8" i="29" s="1"/>
  <c r="E11" i="22"/>
  <c r="E8" i="25" s="1"/>
  <c r="F11" i="22"/>
  <c r="F8" i="25" s="1"/>
  <c r="H11" i="22"/>
  <c r="H8" i="25" s="1"/>
  <c r="H8" i="28" s="1"/>
  <c r="I11" i="22"/>
  <c r="I8" i="25" s="1"/>
  <c r="H8" i="29" s="1"/>
  <c r="J11" i="22"/>
  <c r="J8" i="25" s="1"/>
  <c r="I8" i="29" s="1"/>
  <c r="L11" i="22"/>
  <c r="L8" i="25" s="1"/>
  <c r="L8" i="28" s="1"/>
  <c r="M11" i="22"/>
  <c r="M8" i="25" s="1"/>
  <c r="M8" i="28" s="1"/>
  <c r="N11" i="22"/>
  <c r="N8" i="25" s="1"/>
  <c r="O11" i="22"/>
  <c r="O8" i="25" s="1"/>
  <c r="N8" i="29" s="1"/>
  <c r="P11" i="22"/>
  <c r="P8" i="25" s="1"/>
  <c r="O8" i="29" s="1"/>
  <c r="Q11" i="22"/>
  <c r="Q8" i="25" s="1"/>
  <c r="Q8" i="28" s="1"/>
  <c r="R11" i="22"/>
  <c r="R8" i="25" s="1"/>
  <c r="Q8" i="29" s="1"/>
  <c r="S11" i="22"/>
  <c r="S8" i="25" s="1"/>
  <c r="R8" i="29" s="1"/>
  <c r="T11" i="22"/>
  <c r="T8" i="25" s="1"/>
  <c r="U11" i="22"/>
  <c r="U8" i="25" s="1"/>
  <c r="U8" i="28" s="1"/>
  <c r="V11" i="22"/>
  <c r="V8" i="25" s="1"/>
  <c r="U8" i="29" s="1"/>
  <c r="W11" i="22"/>
  <c r="W8" i="25" s="1"/>
  <c r="V8" i="29" s="1"/>
  <c r="X11" i="22"/>
  <c r="X8" i="25" s="1"/>
  <c r="W8" i="29" s="1"/>
  <c r="Y11" i="22"/>
  <c r="Y8" i="25" s="1"/>
  <c r="Y8" i="28" s="1"/>
  <c r="Z11" i="22"/>
  <c r="Z8" i="25" s="1"/>
  <c r="AA11" i="22"/>
  <c r="AA8" i="25" s="1"/>
  <c r="Z8" i="29" s="1"/>
  <c r="AB11" i="22"/>
  <c r="AB8" i="25" s="1"/>
  <c r="AB8" i="28" s="1"/>
  <c r="AC11" i="22"/>
  <c r="AC8" i="25" s="1"/>
  <c r="AC8" i="28" s="1"/>
  <c r="AD11" i="22"/>
  <c r="AD8" i="25" s="1"/>
  <c r="AC8" i="29" s="1"/>
  <c r="AE11" i="22"/>
  <c r="AE8" i="25" s="1"/>
  <c r="AD8" i="29" s="1"/>
  <c r="AF11" i="22"/>
  <c r="AF8" i="25" s="1"/>
  <c r="AG11" i="22"/>
  <c r="AG8" i="25" s="1"/>
  <c r="AG8" i="28" s="1"/>
  <c r="AH11" i="22"/>
  <c r="AH8" i="25" s="1"/>
  <c r="AG8" i="29" s="1"/>
  <c r="AI11" i="22"/>
  <c r="AI8" i="25" s="1"/>
  <c r="AH8" i="29" s="1"/>
  <c r="AJ11" i="22"/>
  <c r="AJ8" i="25" s="1"/>
  <c r="AJ8" i="28" s="1"/>
  <c r="AK11" i="22"/>
  <c r="AK8" i="25" s="1"/>
  <c r="AM11" i="22"/>
  <c r="AM8" i="25" s="1"/>
  <c r="AL8" i="29" s="1"/>
  <c r="AN11" i="22"/>
  <c r="AN8" i="25" s="1"/>
  <c r="AM8" i="29" s="1"/>
  <c r="AP11" i="22"/>
  <c r="AP8" i="25" s="1"/>
  <c r="AR11" i="22"/>
  <c r="AR8" i="25" s="1"/>
  <c r="AS11" i="22"/>
  <c r="AS8" i="25" s="1"/>
  <c r="AT11" i="22"/>
  <c r="AT8" i="25" s="1"/>
  <c r="AU11" i="22"/>
  <c r="AU8" i="25" s="1"/>
  <c r="AW8" i="25"/>
  <c r="AY11" i="22"/>
  <c r="AY8" i="25" s="1"/>
  <c r="AZ11" i="22"/>
  <c r="AZ8" i="25" s="1"/>
  <c r="BA11" i="22"/>
  <c r="BA8" i="25" s="1"/>
  <c r="BB11" i="22"/>
  <c r="BB8" i="25" s="1"/>
  <c r="BC11" i="22"/>
  <c r="BC8" i="25" s="1"/>
  <c r="D11" i="22"/>
  <c r="D8" i="25" s="1"/>
  <c r="Q24" i="14"/>
  <c r="T24" i="14" s="1"/>
  <c r="I24" i="24" s="1"/>
  <c r="I26" i="25" s="1"/>
  <c r="H26" i="29" s="1"/>
  <c r="Q27" i="14"/>
  <c r="T27" i="14" s="1"/>
  <c r="I27" i="24" s="1"/>
  <c r="I29" i="25" s="1"/>
  <c r="Q5" i="14"/>
  <c r="T5" i="14" s="1"/>
  <c r="I5" i="24" s="1"/>
  <c r="I5" i="25" s="1"/>
  <c r="Q37" i="14"/>
  <c r="T37" i="14" s="1"/>
  <c r="I37" i="24" s="1"/>
  <c r="I39" i="25" s="1"/>
  <c r="H39" i="29" s="1"/>
  <c r="Q38" i="14"/>
  <c r="T38" i="14" s="1"/>
  <c r="I38" i="24" s="1"/>
  <c r="I40" i="25" s="1"/>
  <c r="Q16" i="14"/>
  <c r="T16" i="14" s="1"/>
  <c r="I16" i="24" s="1"/>
  <c r="I18" i="25" s="1"/>
  <c r="Q11" i="14"/>
  <c r="T11" i="14" s="1"/>
  <c r="I11" i="24" s="1"/>
  <c r="I13" i="25"/>
  <c r="Q6" i="14"/>
  <c r="T6" i="14" s="1"/>
  <c r="I6" i="24" s="1"/>
  <c r="I6" i="25" s="1"/>
  <c r="Q44" i="14"/>
  <c r="T44" i="14" s="1"/>
  <c r="I44" i="24" s="1"/>
  <c r="I46" i="25"/>
  <c r="I46" i="28" s="1"/>
  <c r="I42" i="24"/>
  <c r="I44" i="25" s="1"/>
  <c r="I44" i="28" s="1"/>
  <c r="I48" i="25"/>
  <c r="I48" i="28" s="1"/>
  <c r="I10" i="24"/>
  <c r="I12" i="25" s="1"/>
  <c r="H12" i="29" s="1"/>
  <c r="I9" i="24"/>
  <c r="I11" i="25" s="1"/>
  <c r="Q7" i="14"/>
  <c r="T7" i="14" s="1"/>
  <c r="I7" i="24" s="1"/>
  <c r="I7" i="25" s="1"/>
  <c r="I7" i="28" s="1"/>
  <c r="Q45" i="14"/>
  <c r="T45" i="14"/>
  <c r="I45" i="24"/>
  <c r="I47" i="25" s="1"/>
  <c r="I47" i="28" s="1"/>
  <c r="I33" i="24"/>
  <c r="I35" i="25" s="1"/>
  <c r="I35" i="28" s="1"/>
  <c r="I29" i="24"/>
  <c r="I31" i="25" s="1"/>
  <c r="H31" i="29" s="1"/>
  <c r="I30" i="24"/>
  <c r="I32" i="25" s="1"/>
  <c r="M40" i="14"/>
  <c r="M43" i="14"/>
  <c r="O47" i="14"/>
  <c r="AX8" i="22"/>
  <c r="AX9" i="25" s="1"/>
  <c r="K9" i="22"/>
  <c r="K10" i="25" s="1"/>
  <c r="K10" i="28" s="1"/>
  <c r="C205" i="29" a="1"/>
  <c r="Q22" i="14" l="1"/>
  <c r="T22" i="14" s="1"/>
  <c r="I22" i="24" s="1"/>
  <c r="I24" i="25" s="1"/>
  <c r="H24" i="29" s="1"/>
  <c r="Q18" i="14"/>
  <c r="T18" i="14" s="1"/>
  <c r="I18" i="24" s="1"/>
  <c r="I20" i="25" s="1"/>
  <c r="Q19" i="14"/>
  <c r="T19" i="14" s="1"/>
  <c r="I19" i="24" s="1"/>
  <c r="I21" i="25" s="1"/>
  <c r="I21" i="28" s="1"/>
  <c r="Q15" i="14"/>
  <c r="T15" i="14" s="1"/>
  <c r="I15" i="24" s="1"/>
  <c r="I17" i="25" s="1"/>
  <c r="I17" i="28" s="1"/>
  <c r="P47" i="14"/>
  <c r="Q32" i="14"/>
  <c r="T32" i="14" s="1"/>
  <c r="I32" i="24" s="1"/>
  <c r="I34" i="25" s="1"/>
  <c r="AD10" i="28"/>
  <c r="AG9" i="28"/>
  <c r="Q9" i="28"/>
  <c r="I10" i="29"/>
  <c r="V10" i="28"/>
  <c r="AC9" i="28"/>
  <c r="N10" i="29"/>
  <c r="AE8" i="29"/>
  <c r="AF8" i="28"/>
  <c r="T8" i="28"/>
  <c r="S8" i="29"/>
  <c r="E8" i="29"/>
  <c r="F8" i="28"/>
  <c r="D8" i="28"/>
  <c r="C8" i="29"/>
  <c r="D8" i="29"/>
  <c r="E8" i="28"/>
  <c r="AK8" i="28"/>
  <c r="AJ8" i="29"/>
  <c r="Y8" i="29"/>
  <c r="Z8" i="28"/>
  <c r="M8" i="29"/>
  <c r="N8" i="28"/>
  <c r="Z10" i="28"/>
  <c r="AN9" i="28"/>
  <c r="AE9" i="28"/>
  <c r="W9" i="28"/>
  <c r="O9" i="28"/>
  <c r="C10" i="29"/>
  <c r="L10" i="29"/>
  <c r="AH10" i="28"/>
  <c r="R10" i="28"/>
  <c r="AI9" i="28"/>
  <c r="AA9" i="28"/>
  <c r="S9" i="28"/>
  <c r="H9" i="28"/>
  <c r="G10" i="29"/>
  <c r="AV9" i="22"/>
  <c r="AV10" i="25" s="1"/>
  <c r="AQ10" i="25"/>
  <c r="BE10" i="25" s="1"/>
  <c r="W9" i="29"/>
  <c r="R10" i="29"/>
  <c r="AQ8" i="22"/>
  <c r="C9" i="29"/>
  <c r="AM9" i="28"/>
  <c r="AD9" i="28"/>
  <c r="Z9" i="28"/>
  <c r="V9" i="28"/>
  <c r="R9" i="28"/>
  <c r="G9" i="28"/>
  <c r="Z10" i="29"/>
  <c r="T8" i="29"/>
  <c r="W8" i="28"/>
  <c r="E10" i="28"/>
  <c r="AJ9" i="28"/>
  <c r="AF9" i="28"/>
  <c r="AB9" i="28"/>
  <c r="T9" i="28"/>
  <c r="P9" i="28"/>
  <c r="I9" i="28"/>
  <c r="E9" i="28"/>
  <c r="F10" i="29"/>
  <c r="P8" i="28"/>
  <c r="AI8" i="29"/>
  <c r="P8" i="29"/>
  <c r="I8" i="28"/>
  <c r="AD8" i="28"/>
  <c r="AN10" i="28"/>
  <c r="AE10" i="28"/>
  <c r="W10" i="28"/>
  <c r="N10" i="28"/>
  <c r="AH8" i="28"/>
  <c r="X8" i="28"/>
  <c r="AI8" i="28"/>
  <c r="AF8" i="29"/>
  <c r="R8" i="28"/>
  <c r="O8" i="28"/>
  <c r="AB10" i="29"/>
  <c r="K11" i="22"/>
  <c r="K8" i="25" s="1"/>
  <c r="K8" i="29"/>
  <c r="AA8" i="29"/>
  <c r="S8" i="28"/>
  <c r="G8" i="29"/>
  <c r="X8" i="29"/>
  <c r="G8" i="28"/>
  <c r="V8" i="28"/>
  <c r="AM8" i="28"/>
  <c r="AE8" i="28"/>
  <c r="AK10" i="28"/>
  <c r="AG10" i="28"/>
  <c r="Y10" i="28"/>
  <c r="U10" i="28"/>
  <c r="Q10" i="28"/>
  <c r="I10" i="28"/>
  <c r="N9" i="28"/>
  <c r="AA8" i="28"/>
  <c r="L8" i="29"/>
  <c r="AB8" i="29"/>
  <c r="J8" i="28"/>
  <c r="AN8" i="28"/>
  <c r="AJ10" i="28"/>
  <c r="AF10" i="28"/>
  <c r="AB10" i="28"/>
  <c r="X10" i="28"/>
  <c r="T10" i="28"/>
  <c r="P10" i="28"/>
  <c r="M9" i="28"/>
  <c r="AL8" i="22"/>
  <c r="AL9" i="25" s="1"/>
  <c r="AK9" i="29" s="1"/>
  <c r="I31" i="28"/>
  <c r="H15" i="29"/>
  <c r="I15" i="28"/>
  <c r="F12" i="14"/>
  <c r="E44" i="14"/>
  <c r="F44" i="14" s="1"/>
  <c r="F37" i="14"/>
  <c r="F32" i="14"/>
  <c r="F26" i="14"/>
  <c r="F20" i="14"/>
  <c r="F16" i="14"/>
  <c r="F7" i="14"/>
  <c r="F42" i="14"/>
  <c r="J9" i="14"/>
  <c r="F8" i="14"/>
  <c r="F13" i="14"/>
  <c r="F28" i="14"/>
  <c r="E45" i="14"/>
  <c r="F45" i="14" s="1"/>
  <c r="H17" i="29"/>
  <c r="F39" i="14"/>
  <c r="F34" i="14"/>
  <c r="F30" i="14"/>
  <c r="F24" i="14"/>
  <c r="F18" i="14"/>
  <c r="F11" i="14"/>
  <c r="J29" i="14"/>
  <c r="F36" i="14"/>
  <c r="F23" i="14"/>
  <c r="J28" i="14"/>
  <c r="I36" i="28"/>
  <c r="H36" i="29"/>
  <c r="H23" i="29"/>
  <c r="I23" i="28"/>
  <c r="I14" i="28"/>
  <c r="H14" i="29"/>
  <c r="I6" i="28"/>
  <c r="H6" i="29"/>
  <c r="H40" i="29"/>
  <c r="I40" i="28"/>
  <c r="I41" i="28"/>
  <c r="H41" i="29"/>
  <c r="H27" i="29"/>
  <c r="I27" i="28"/>
  <c r="H19" i="29"/>
  <c r="I19" i="28"/>
  <c r="H34" i="29"/>
  <c r="I34" i="28"/>
  <c r="H18" i="29"/>
  <c r="I18" i="28"/>
  <c r="H33" i="29"/>
  <c r="I33" i="28"/>
  <c r="I28" i="28"/>
  <c r="H28" i="29"/>
  <c r="I24" i="28"/>
  <c r="H20" i="29"/>
  <c r="I20" i="28"/>
  <c r="I11" i="28"/>
  <c r="H11" i="29"/>
  <c r="H13" i="29"/>
  <c r="I13" i="28"/>
  <c r="I29" i="28"/>
  <c r="H29" i="29"/>
  <c r="I12" i="28"/>
  <c r="I26" i="28"/>
  <c r="H25" i="29"/>
  <c r="Q14" i="14"/>
  <c r="T14" i="14" s="1"/>
  <c r="I14" i="24" s="1"/>
  <c r="I16" i="25" s="1"/>
  <c r="H32" i="14"/>
  <c r="H25" i="14"/>
  <c r="H32" i="29"/>
  <c r="I32" i="28"/>
  <c r="H21" i="29"/>
  <c r="H35" i="29"/>
  <c r="N43" i="14"/>
  <c r="Q43" i="14" s="1"/>
  <c r="T43" i="14" s="1"/>
  <c r="I43" i="24" s="1"/>
  <c r="I45" i="25" s="1"/>
  <c r="I45" i="28" s="1"/>
  <c r="I53" i="28" s="1"/>
  <c r="M47" i="14"/>
  <c r="I22" i="28"/>
  <c r="I39" i="28"/>
  <c r="H38" i="29"/>
  <c r="I38" i="28"/>
  <c r="H5" i="29"/>
  <c r="I5" i="28"/>
  <c r="I42" i="25"/>
  <c r="I42" i="28" s="1"/>
  <c r="I37" i="28"/>
  <c r="H37" i="29"/>
  <c r="Q28" i="14"/>
  <c r="T28" i="14" s="1"/>
  <c r="I28" i="24" s="1"/>
  <c r="I30" i="25" s="1"/>
  <c r="N40" i="14"/>
  <c r="Q41" i="14"/>
  <c r="P40" i="14"/>
  <c r="J38" i="14"/>
  <c r="J22" i="14"/>
  <c r="J37" i="14"/>
  <c r="J21" i="14"/>
  <c r="H16" i="14"/>
  <c r="H5" i="14"/>
  <c r="H9" i="14"/>
  <c r="K9" i="14" s="1"/>
  <c r="S9" i="14" s="1"/>
  <c r="J34" i="14"/>
  <c r="J26" i="14"/>
  <c r="J18" i="14"/>
  <c r="J46" i="14"/>
  <c r="J27" i="14"/>
  <c r="I45" i="14"/>
  <c r="J45" i="14" s="1"/>
  <c r="J5" i="14"/>
  <c r="J33" i="14"/>
  <c r="J25" i="14"/>
  <c r="K25" i="14" s="1"/>
  <c r="S25" i="14" s="1"/>
  <c r="J17" i="14"/>
  <c r="J42" i="14"/>
  <c r="J8" i="14"/>
  <c r="J23" i="14"/>
  <c r="AL53" i="28"/>
  <c r="AH53" i="28"/>
  <c r="AD53" i="28"/>
  <c r="Z53" i="28"/>
  <c r="I52" i="28"/>
  <c r="J10" i="29"/>
  <c r="H7" i="29"/>
  <c r="AM53" i="28"/>
  <c r="AI53" i="28"/>
  <c r="AE53" i="28"/>
  <c r="AA53" i="28"/>
  <c r="W53" i="28"/>
  <c r="S53" i="28"/>
  <c r="O53" i="28"/>
  <c r="K53" i="28"/>
  <c r="AM52" i="28"/>
  <c r="AI52" i="28"/>
  <c r="AE52" i="28"/>
  <c r="AA52" i="28"/>
  <c r="W52" i="28"/>
  <c r="Q52" i="28"/>
  <c r="D52" i="28"/>
  <c r="AN53" i="28"/>
  <c r="AJ53" i="28"/>
  <c r="AF53" i="28"/>
  <c r="AB53" i="28"/>
  <c r="X53" i="28"/>
  <c r="T53" i="28"/>
  <c r="P53" i="28"/>
  <c r="L53" i="28"/>
  <c r="E53" i="28"/>
  <c r="AK52" i="28"/>
  <c r="AG52" i="28"/>
  <c r="AC52" i="28"/>
  <c r="Y52" i="28"/>
  <c r="O52" i="28"/>
  <c r="F52" i="28"/>
  <c r="V53" i="28"/>
  <c r="V52" i="28"/>
  <c r="R53" i="28"/>
  <c r="R52" i="28"/>
  <c r="N53" i="28"/>
  <c r="N52" i="28"/>
  <c r="J53" i="28"/>
  <c r="J52" i="28"/>
  <c r="AL10" i="25"/>
  <c r="AO9" i="22"/>
  <c r="AO10" i="25" s="1"/>
  <c r="H90" i="29" s="1"/>
  <c r="H130" i="29" s="1"/>
  <c r="AX10" i="25"/>
  <c r="AX11" i="22"/>
  <c r="AX8" i="25" s="1"/>
  <c r="K9" i="25"/>
  <c r="H9" i="24"/>
  <c r="H11" i="25" s="1"/>
  <c r="V9" i="14"/>
  <c r="G9" i="24" s="1"/>
  <c r="G11" i="25" s="1"/>
  <c r="L11" i="16"/>
  <c r="G21" i="14" s="1"/>
  <c r="H21" i="14" s="1"/>
  <c r="L9" i="16"/>
  <c r="L12" i="16"/>
  <c r="L15" i="16"/>
  <c r="G36" i="14" s="1"/>
  <c r="H36" i="14" s="1"/>
  <c r="K36" i="14" s="1"/>
  <c r="S36" i="14" s="1"/>
  <c r="L8" i="16"/>
  <c r="L14" i="16"/>
  <c r="G27" i="14" s="1"/>
  <c r="H27" i="14" s="1"/>
  <c r="L13" i="16"/>
  <c r="G28" i="14" s="1"/>
  <c r="H28" i="14" s="1"/>
  <c r="L10" i="16"/>
  <c r="G10" i="14" s="1"/>
  <c r="G45" i="14"/>
  <c r="H45" i="14" s="1"/>
  <c r="H46" i="14"/>
  <c r="K46" i="14" s="1"/>
  <c r="S46" i="14" s="1"/>
  <c r="H18" i="14"/>
  <c r="H22" i="14"/>
  <c r="H26" i="14"/>
  <c r="H30" i="14"/>
  <c r="K30" i="14" s="1"/>
  <c r="S30" i="14" s="1"/>
  <c r="H34" i="14"/>
  <c r="H38" i="14"/>
  <c r="G44" i="14"/>
  <c r="H44" i="14" s="1"/>
  <c r="K44" i="14" s="1"/>
  <c r="S44" i="14" s="1"/>
  <c r="H8" i="14"/>
  <c r="K8" i="14" s="1"/>
  <c r="S8" i="14" s="1"/>
  <c r="H41" i="14"/>
  <c r="H11" i="14"/>
  <c r="H15" i="14"/>
  <c r="H19" i="14"/>
  <c r="H31" i="14"/>
  <c r="H35" i="14"/>
  <c r="H39" i="14"/>
  <c r="H42" i="14"/>
  <c r="H29" i="14"/>
  <c r="K29" i="14" s="1"/>
  <c r="S29" i="14" s="1"/>
  <c r="H37" i="14"/>
  <c r="K37" i="14" s="1"/>
  <c r="S37" i="14" s="1"/>
  <c r="H12" i="14"/>
  <c r="H20" i="14"/>
  <c r="H7" i="14"/>
  <c r="H24" i="14"/>
  <c r="H6" i="14"/>
  <c r="H17" i="14"/>
  <c r="K17" i="14" s="1"/>
  <c r="S17" i="14" s="1"/>
  <c r="H33" i="14"/>
  <c r="K33" i="14" s="1"/>
  <c r="S33" i="14" s="1"/>
  <c r="H13" i="14"/>
  <c r="K13" i="14" s="1"/>
  <c r="S13" i="14" s="1"/>
  <c r="H23" i="14"/>
  <c r="K14" i="16"/>
  <c r="E27" i="14" s="1"/>
  <c r="F27" i="14" s="1"/>
  <c r="K12" i="16"/>
  <c r="K10" i="16"/>
  <c r="E10" i="14" s="1"/>
  <c r="K11" i="16"/>
  <c r="E21" i="14" s="1"/>
  <c r="F21" i="14" s="1"/>
  <c r="M12" i="16"/>
  <c r="M10" i="16"/>
  <c r="I10" i="14" s="1"/>
  <c r="M8" i="16"/>
  <c r="I14" i="14" s="1"/>
  <c r="J14" i="14" s="1"/>
  <c r="J41" i="14"/>
  <c r="J11" i="14"/>
  <c r="J15" i="14"/>
  <c r="J19" i="14"/>
  <c r="J31" i="14"/>
  <c r="J35" i="14"/>
  <c r="J39" i="14"/>
  <c r="J7" i="14"/>
  <c r="J12" i="14"/>
  <c r="J16" i="14"/>
  <c r="J20" i="14"/>
  <c r="J24" i="14"/>
  <c r="J32" i="14"/>
  <c r="J6" i="14"/>
  <c r="K32" i="14" l="1"/>
  <c r="S32" i="14" s="1"/>
  <c r="H32" i="24" s="1"/>
  <c r="H34" i="25" s="1"/>
  <c r="AQ9" i="25"/>
  <c r="BE9" i="25" s="1"/>
  <c r="AQ11" i="22"/>
  <c r="AQ8" i="25" s="1"/>
  <c r="BE8" i="25" s="1"/>
  <c r="AL9" i="28"/>
  <c r="J8" i="29"/>
  <c r="K8" i="28"/>
  <c r="AL11" i="22"/>
  <c r="AL8" i="25" s="1"/>
  <c r="AL8" i="28" s="1"/>
  <c r="K27" i="14"/>
  <c r="S27" i="14" s="1"/>
  <c r="V27" i="14" s="1"/>
  <c r="G27" i="24" s="1"/>
  <c r="G29" i="25" s="1"/>
  <c r="K19" i="14"/>
  <c r="S19" i="14" s="1"/>
  <c r="H19" i="24" s="1"/>
  <c r="H21" i="25" s="1"/>
  <c r="K23" i="14"/>
  <c r="S23" i="14" s="1"/>
  <c r="H23" i="24" s="1"/>
  <c r="H25" i="25" s="1"/>
  <c r="K39" i="14"/>
  <c r="S39" i="14" s="1"/>
  <c r="H39" i="24" s="1"/>
  <c r="H41" i="25" s="1"/>
  <c r="K26" i="14"/>
  <c r="S26" i="14" s="1"/>
  <c r="K34" i="14"/>
  <c r="S34" i="14" s="1"/>
  <c r="K18" i="14"/>
  <c r="S18" i="14" s="1"/>
  <c r="V18" i="14" s="1"/>
  <c r="G18" i="24" s="1"/>
  <c r="G20" i="25" s="1"/>
  <c r="K28" i="14"/>
  <c r="S28" i="14" s="1"/>
  <c r="H28" i="24" s="1"/>
  <c r="H30" i="25" s="1"/>
  <c r="K45" i="14"/>
  <c r="S45" i="14" s="1"/>
  <c r="I30" i="28"/>
  <c r="H30" i="29"/>
  <c r="T40" i="14"/>
  <c r="I40" i="24" s="1"/>
  <c r="H16" i="29"/>
  <c r="I16" i="28"/>
  <c r="Q40" i="14"/>
  <c r="K38" i="14"/>
  <c r="S38" i="14" s="1"/>
  <c r="V38" i="14" s="1"/>
  <c r="G38" i="24" s="1"/>
  <c r="G40" i="25" s="1"/>
  <c r="K22" i="14"/>
  <c r="S22" i="14" s="1"/>
  <c r="N47" i="14"/>
  <c r="K16" i="14"/>
  <c r="S16" i="14" s="1"/>
  <c r="V16" i="14" s="1"/>
  <c r="G16" i="24" s="1"/>
  <c r="G18" i="25" s="1"/>
  <c r="K42" i="14"/>
  <c r="S42" i="14" s="1"/>
  <c r="H42" i="24" s="1"/>
  <c r="H44" i="25" s="1"/>
  <c r="H44" i="28" s="1"/>
  <c r="K5" i="14"/>
  <c r="T41" i="14"/>
  <c r="Q47" i="14"/>
  <c r="H25" i="24"/>
  <c r="H27" i="25" s="1"/>
  <c r="H27" i="28" s="1"/>
  <c r="V25" i="14"/>
  <c r="G25" i="24" s="1"/>
  <c r="G27" i="25" s="1"/>
  <c r="F27" i="29" s="1"/>
  <c r="K31" i="14"/>
  <c r="S31" i="14" s="1"/>
  <c r="V31" i="14" s="1"/>
  <c r="G31" i="24" s="1"/>
  <c r="G33" i="25" s="1"/>
  <c r="K21" i="14"/>
  <c r="S21" i="14" s="1"/>
  <c r="H21" i="24" s="1"/>
  <c r="H23" i="25" s="1"/>
  <c r="K35" i="14"/>
  <c r="S35" i="14" s="1"/>
  <c r="V35" i="14" s="1"/>
  <c r="G35" i="24" s="1"/>
  <c r="G37" i="25" s="1"/>
  <c r="K11" i="14"/>
  <c r="S11" i="14" s="1"/>
  <c r="V11" i="14" s="1"/>
  <c r="G11" i="24" s="1"/>
  <c r="G13" i="25" s="1"/>
  <c r="K7" i="14"/>
  <c r="S7" i="14" s="1"/>
  <c r="V7" i="14" s="1"/>
  <c r="G7" i="24" s="1"/>
  <c r="G7" i="25" s="1"/>
  <c r="K20" i="14"/>
  <c r="S20" i="14" s="1"/>
  <c r="V20" i="14" s="1"/>
  <c r="G20" i="24" s="1"/>
  <c r="G22" i="25" s="1"/>
  <c r="I5" i="30" a="1"/>
  <c r="I8" i="30" s="1"/>
  <c r="I6" i="33" a="1"/>
  <c r="I9" i="33" s="1"/>
  <c r="AK10" i="29"/>
  <c r="AL10" i="28"/>
  <c r="J9" i="29"/>
  <c r="K9" i="28"/>
  <c r="V34" i="14"/>
  <c r="G34" i="24" s="1"/>
  <c r="G36" i="25" s="1"/>
  <c r="H34" i="24"/>
  <c r="H36" i="25" s="1"/>
  <c r="H16" i="24"/>
  <c r="H18" i="25" s="1"/>
  <c r="V22" i="14"/>
  <c r="G22" i="24" s="1"/>
  <c r="G24" i="25" s="1"/>
  <c r="H22" i="24"/>
  <c r="H24" i="25" s="1"/>
  <c r="V36" i="14"/>
  <c r="G36" i="24" s="1"/>
  <c r="G38" i="25" s="1"/>
  <c r="H36" i="24"/>
  <c r="H38" i="25" s="1"/>
  <c r="V45" i="14"/>
  <c r="G45" i="24" s="1"/>
  <c r="G47" i="25" s="1"/>
  <c r="G47" i="28" s="1"/>
  <c r="H45" i="24"/>
  <c r="H47" i="25" s="1"/>
  <c r="H47" i="28" s="1"/>
  <c r="H27" i="24"/>
  <c r="H29" i="25" s="1"/>
  <c r="H13" i="24"/>
  <c r="H15" i="25" s="1"/>
  <c r="V13" i="14"/>
  <c r="G13" i="24" s="1"/>
  <c r="G15" i="25" s="1"/>
  <c r="G11" i="29"/>
  <c r="H11" i="28"/>
  <c r="K6" i="14"/>
  <c r="S6" i="14" s="1"/>
  <c r="K41" i="14"/>
  <c r="V19" i="14"/>
  <c r="G19" i="24" s="1"/>
  <c r="G21" i="25" s="1"/>
  <c r="V30" i="14"/>
  <c r="G30" i="24" s="1"/>
  <c r="G32" i="25" s="1"/>
  <c r="H30" i="24"/>
  <c r="H32" i="25" s="1"/>
  <c r="E40" i="14"/>
  <c r="E43" i="14" s="1"/>
  <c r="F10" i="14"/>
  <c r="H26" i="24"/>
  <c r="H28" i="25" s="1"/>
  <c r="V26" i="14"/>
  <c r="G26" i="24" s="1"/>
  <c r="G28" i="25" s="1"/>
  <c r="K12" i="14"/>
  <c r="S12" i="14" s="1"/>
  <c r="V8" i="14"/>
  <c r="G8" i="24" s="1"/>
  <c r="H8" i="24"/>
  <c r="V46" i="14"/>
  <c r="G46" i="24" s="1"/>
  <c r="G48" i="25" s="1"/>
  <c r="G48" i="28" s="1"/>
  <c r="H46" i="24"/>
  <c r="H48" i="25" s="1"/>
  <c r="H48" i="28" s="1"/>
  <c r="G14" i="14"/>
  <c r="H14" i="14" s="1"/>
  <c r="K14" i="14" s="1"/>
  <c r="S14" i="14" s="1"/>
  <c r="V28" i="14"/>
  <c r="G28" i="24" s="1"/>
  <c r="G30" i="25" s="1"/>
  <c r="V33" i="14"/>
  <c r="G33" i="24" s="1"/>
  <c r="G35" i="25" s="1"/>
  <c r="H33" i="24"/>
  <c r="H35" i="25" s="1"/>
  <c r="V37" i="14"/>
  <c r="G37" i="24" s="1"/>
  <c r="G39" i="25" s="1"/>
  <c r="H37" i="24"/>
  <c r="H39" i="25" s="1"/>
  <c r="V17" i="14"/>
  <c r="G17" i="24" s="1"/>
  <c r="G19" i="25" s="1"/>
  <c r="H17" i="24"/>
  <c r="H19" i="25" s="1"/>
  <c r="V29" i="14"/>
  <c r="G29" i="24" s="1"/>
  <c r="G31" i="25" s="1"/>
  <c r="H29" i="24"/>
  <c r="H31" i="25" s="1"/>
  <c r="S5" i="14"/>
  <c r="J10" i="14"/>
  <c r="J40" i="14" s="1"/>
  <c r="I40" i="14"/>
  <c r="I43" i="14" s="1"/>
  <c r="K24" i="14"/>
  <c r="S24" i="14" s="1"/>
  <c r="K15" i="14"/>
  <c r="S15" i="14" s="1"/>
  <c r="V44" i="14"/>
  <c r="G44" i="24" s="1"/>
  <c r="G46" i="25" s="1"/>
  <c r="G46" i="28" s="1"/>
  <c r="H44" i="24"/>
  <c r="H46" i="25" s="1"/>
  <c r="H46" i="28" s="1"/>
  <c r="H10" i="14"/>
  <c r="H40" i="14" s="1"/>
  <c r="G11" i="28"/>
  <c r="F11" i="29"/>
  <c r="V32" i="14" l="1"/>
  <c r="G32" i="24" s="1"/>
  <c r="G34" i="25" s="1"/>
  <c r="G34" i="28" s="1"/>
  <c r="H35" i="24"/>
  <c r="H37" i="25" s="1"/>
  <c r="V39" i="14"/>
  <c r="G39" i="24" s="1"/>
  <c r="G41" i="25" s="1"/>
  <c r="V42" i="14"/>
  <c r="G42" i="24" s="1"/>
  <c r="G44" i="25" s="1"/>
  <c r="G44" i="28" s="1"/>
  <c r="H38" i="24"/>
  <c r="H40" i="25" s="1"/>
  <c r="H40" i="28" s="1"/>
  <c r="AV11" i="22"/>
  <c r="AV8" i="25" s="1"/>
  <c r="AV9" i="25"/>
  <c r="AK8" i="29"/>
  <c r="AO11" i="22"/>
  <c r="AO8" i="25" s="1"/>
  <c r="AO9" i="25"/>
  <c r="G89" i="29" s="1"/>
  <c r="G129" i="29" s="1"/>
  <c r="G27" i="29"/>
  <c r="G27" i="28"/>
  <c r="H18" i="24"/>
  <c r="H20" i="25" s="1"/>
  <c r="H20" i="28" s="1"/>
  <c r="V23" i="14"/>
  <c r="G23" i="24" s="1"/>
  <c r="G25" i="25" s="1"/>
  <c r="G25" i="28" s="1"/>
  <c r="V21" i="14"/>
  <c r="G21" i="24" s="1"/>
  <c r="G23" i="25" s="1"/>
  <c r="G23" i="28" s="1"/>
  <c r="H11" i="24"/>
  <c r="H13" i="25" s="1"/>
  <c r="H20" i="24"/>
  <c r="H22" i="25" s="1"/>
  <c r="G22" i="29" s="1"/>
  <c r="I41" i="24"/>
  <c r="I43" i="25" s="1"/>
  <c r="I43" i="28" s="1"/>
  <c r="T47" i="14"/>
  <c r="I47" i="24" s="1"/>
  <c r="H7" i="24"/>
  <c r="H7" i="25" s="1"/>
  <c r="H7" i="28" s="1"/>
  <c r="H31" i="24"/>
  <c r="H33" i="25" s="1"/>
  <c r="H33" i="28" s="1"/>
  <c r="I27" i="33"/>
  <c r="I36" i="33"/>
  <c r="I37" i="33"/>
  <c r="I14" i="33"/>
  <c r="I31" i="33"/>
  <c r="I8" i="33"/>
  <c r="I26" i="33"/>
  <c r="I34" i="33"/>
  <c r="I18" i="33"/>
  <c r="I24" i="33"/>
  <c r="I35" i="33"/>
  <c r="I42" i="33"/>
  <c r="I25" i="33"/>
  <c r="I20" i="33"/>
  <c r="I7" i="33"/>
  <c r="I21" i="33"/>
  <c r="I39" i="33"/>
  <c r="I12" i="33"/>
  <c r="I13" i="33"/>
  <c r="I23" i="33"/>
  <c r="I22" i="33"/>
  <c r="I30" i="33"/>
  <c r="I16" i="33"/>
  <c r="I19" i="33"/>
  <c r="I38" i="33"/>
  <c r="I6" i="33"/>
  <c r="I29" i="33"/>
  <c r="I15" i="33"/>
  <c r="I32" i="33"/>
  <c r="I28" i="33"/>
  <c r="I41" i="33"/>
  <c r="I17" i="33"/>
  <c r="I33" i="33"/>
  <c r="I40" i="33"/>
  <c r="I10" i="33"/>
  <c r="I11" i="33"/>
  <c r="I28" i="30"/>
  <c r="I29" i="30"/>
  <c r="I40" i="30"/>
  <c r="I24" i="30"/>
  <c r="I35" i="30"/>
  <c r="I41" i="30"/>
  <c r="I37" i="30"/>
  <c r="I12" i="30"/>
  <c r="I30" i="30"/>
  <c r="I39" i="30"/>
  <c r="I32" i="30"/>
  <c r="I22" i="30"/>
  <c r="I5" i="30"/>
  <c r="I6" i="30"/>
  <c r="I16" i="30"/>
  <c r="I38" i="30"/>
  <c r="I27" i="30"/>
  <c r="I34" i="30"/>
  <c r="I31" i="30"/>
  <c r="I25" i="30"/>
  <c r="I18" i="30"/>
  <c r="I26" i="30"/>
  <c r="I21" i="30"/>
  <c r="I19" i="30"/>
  <c r="I33" i="30"/>
  <c r="I13" i="30"/>
  <c r="I23" i="30"/>
  <c r="I15" i="30"/>
  <c r="I36" i="30"/>
  <c r="I20" i="30"/>
  <c r="I17" i="30"/>
  <c r="I7" i="30"/>
  <c r="I11" i="30"/>
  <c r="I14" i="30"/>
  <c r="I10" i="30"/>
  <c r="I9" i="30"/>
  <c r="H24" i="24"/>
  <c r="H26" i="25" s="1"/>
  <c r="V24" i="14"/>
  <c r="G24" i="24" s="1"/>
  <c r="G26" i="25" s="1"/>
  <c r="H31" i="28"/>
  <c r="G31" i="29"/>
  <c r="H35" i="28"/>
  <c r="G35" i="29"/>
  <c r="K10" i="14"/>
  <c r="F40" i="14"/>
  <c r="G40" i="28"/>
  <c r="F40" i="29"/>
  <c r="G38" i="28"/>
  <c r="F38" i="29"/>
  <c r="G13" i="28"/>
  <c r="F13" i="29"/>
  <c r="F18" i="29"/>
  <c r="G18" i="28"/>
  <c r="V5" i="14"/>
  <c r="G5" i="24" s="1"/>
  <c r="G5" i="25" s="1"/>
  <c r="H5" i="24"/>
  <c r="H5" i="25" s="1"/>
  <c r="G52" i="28"/>
  <c r="F43" i="14"/>
  <c r="F47" i="14" s="1"/>
  <c r="E47" i="14"/>
  <c r="G21" i="28"/>
  <c r="F21" i="29"/>
  <c r="V6" i="14"/>
  <c r="G6" i="24" s="1"/>
  <c r="G6" i="25" s="1"/>
  <c r="H6" i="24"/>
  <c r="H6" i="25" s="1"/>
  <c r="G15" i="29"/>
  <c r="H15" i="28"/>
  <c r="H24" i="28"/>
  <c r="G24" i="29"/>
  <c r="G37" i="29"/>
  <c r="H37" i="28"/>
  <c r="G41" i="28"/>
  <c r="F41" i="29"/>
  <c r="H18" i="28"/>
  <c r="G18" i="29"/>
  <c r="G19" i="29"/>
  <c r="H19" i="28"/>
  <c r="H39" i="28"/>
  <c r="G39" i="29"/>
  <c r="G30" i="28"/>
  <c r="F30" i="29"/>
  <c r="G32" i="29"/>
  <c r="H32" i="28"/>
  <c r="H21" i="28"/>
  <c r="G21" i="29"/>
  <c r="F29" i="29"/>
  <c r="G29" i="28"/>
  <c r="F24" i="29"/>
  <c r="G24" i="28"/>
  <c r="F37" i="29"/>
  <c r="G37" i="28"/>
  <c r="G41" i="29"/>
  <c r="H41" i="28"/>
  <c r="G36" i="29"/>
  <c r="H36" i="28"/>
  <c r="H23" i="28"/>
  <c r="G23" i="29"/>
  <c r="H14" i="24"/>
  <c r="H16" i="25" s="1"/>
  <c r="V14" i="14"/>
  <c r="G14" i="24" s="1"/>
  <c r="G16" i="25" s="1"/>
  <c r="G28" i="28"/>
  <c r="F28" i="29"/>
  <c r="S41" i="14"/>
  <c r="G15" i="28"/>
  <c r="F15" i="29"/>
  <c r="F33" i="29"/>
  <c r="G33" i="28"/>
  <c r="I47" i="14"/>
  <c r="J43" i="14"/>
  <c r="F31" i="29"/>
  <c r="G31" i="28"/>
  <c r="F35" i="29"/>
  <c r="G35" i="28"/>
  <c r="G28" i="29"/>
  <c r="H28" i="28"/>
  <c r="G40" i="14"/>
  <c r="G43" i="14" s="1"/>
  <c r="V15" i="14"/>
  <c r="G15" i="24" s="1"/>
  <c r="G17" i="25" s="1"/>
  <c r="H15" i="24"/>
  <c r="H17" i="25" s="1"/>
  <c r="F20" i="29"/>
  <c r="G20" i="28"/>
  <c r="G19" i="28"/>
  <c r="F19" i="29"/>
  <c r="H34" i="28"/>
  <c r="G34" i="29"/>
  <c r="G39" i="28"/>
  <c r="F39" i="29"/>
  <c r="G30" i="29"/>
  <c r="H30" i="28"/>
  <c r="H12" i="24"/>
  <c r="H14" i="25" s="1"/>
  <c r="V12" i="14"/>
  <c r="G12" i="24" s="1"/>
  <c r="G14" i="25" s="1"/>
  <c r="H25" i="28"/>
  <c r="G25" i="29"/>
  <c r="F32" i="29"/>
  <c r="G32" i="28"/>
  <c r="G22" i="28"/>
  <c r="F22" i="29"/>
  <c r="G7" i="28"/>
  <c r="F7" i="29"/>
  <c r="G29" i="29"/>
  <c r="H29" i="28"/>
  <c r="H38" i="28"/>
  <c r="G38" i="29"/>
  <c r="G13" i="29"/>
  <c r="H13" i="28"/>
  <c r="G36" i="28"/>
  <c r="F36" i="29"/>
  <c r="H22" i="28" l="1"/>
  <c r="G40" i="29"/>
  <c r="F34" i="29"/>
  <c r="G20" i="29"/>
  <c r="F88" i="29"/>
  <c r="F128" i="29" s="1"/>
  <c r="F25" i="29"/>
  <c r="F23" i="29"/>
  <c r="G33" i="29"/>
  <c r="G7" i="29"/>
  <c r="J47" i="14"/>
  <c r="F16" i="29"/>
  <c r="G16" i="28"/>
  <c r="H6" i="28"/>
  <c r="G6" i="29"/>
  <c r="G5" i="28"/>
  <c r="F5" i="29"/>
  <c r="G14" i="29"/>
  <c r="H14" i="28"/>
  <c r="F17" i="29"/>
  <c r="G17" i="28"/>
  <c r="F26" i="29"/>
  <c r="G26" i="28"/>
  <c r="H5" i="28"/>
  <c r="G5" i="29"/>
  <c r="G14" i="28"/>
  <c r="F14" i="29"/>
  <c r="H17" i="28"/>
  <c r="G17" i="29"/>
  <c r="H16" i="28"/>
  <c r="G16" i="29"/>
  <c r="G6" i="28"/>
  <c r="F6" i="29"/>
  <c r="H43" i="14"/>
  <c r="H47" i="14" s="1"/>
  <c r="G47" i="14"/>
  <c r="V41" i="14"/>
  <c r="G41" i="24" s="1"/>
  <c r="G43" i="25" s="1"/>
  <c r="G43" i="28" s="1"/>
  <c r="H41" i="24"/>
  <c r="H43" i="25" s="1"/>
  <c r="H43" i="28" s="1"/>
  <c r="S10" i="14"/>
  <c r="K40" i="14"/>
  <c r="S40" i="14" s="1"/>
  <c r="G26" i="29"/>
  <c r="H26" i="28"/>
  <c r="G2" i="47" l="1"/>
  <c r="H40" i="24"/>
  <c r="V40" i="14"/>
  <c r="G40" i="24" s="1"/>
  <c r="V10" i="14"/>
  <c r="G10" i="24" s="1"/>
  <c r="G12" i="25" s="1"/>
  <c r="H10" i="24"/>
  <c r="H12" i="25" s="1"/>
  <c r="K43" i="14"/>
  <c r="H12" i="28" l="1"/>
  <c r="G12" i="29"/>
  <c r="H42" i="25"/>
  <c r="H42" i="28" s="1"/>
  <c r="G12" i="28"/>
  <c r="F12" i="29"/>
  <c r="C165" i="29" s="1" a="1"/>
  <c r="G42" i="25"/>
  <c r="G42" i="28" s="1"/>
  <c r="S43" i="14"/>
  <c r="K47" i="14"/>
  <c r="S47" i="14" s="1"/>
  <c r="K48" i="14"/>
  <c r="C177" i="29" l="1"/>
  <c r="C217" i="29" s="1"/>
  <c r="J165" i="29"/>
  <c r="J205" i="29" s="1"/>
  <c r="L170" i="29"/>
  <c r="L210" i="29" s="1"/>
  <c r="F166" i="29"/>
  <c r="F206" i="29" s="1"/>
  <c r="Z201" i="29"/>
  <c r="Z241" i="29" s="1"/>
  <c r="T180" i="29"/>
  <c r="T220" i="29" s="1"/>
  <c r="D176" i="29"/>
  <c r="D216" i="29" s="1"/>
  <c r="AJ193" i="29"/>
  <c r="AJ233" i="29" s="1"/>
  <c r="T170" i="29"/>
  <c r="T210" i="29" s="1"/>
  <c r="AA192" i="29"/>
  <c r="AA232" i="29" s="1"/>
  <c r="AG166" i="29"/>
  <c r="AG206" i="29" s="1"/>
  <c r="K185" i="29"/>
  <c r="K225" i="29" s="1"/>
  <c r="E173" i="29"/>
  <c r="E213" i="29" s="1"/>
  <c r="AK190" i="29"/>
  <c r="AK230" i="29" s="1"/>
  <c r="D201" i="29"/>
  <c r="D241" i="29" s="1"/>
  <c r="AE189" i="29"/>
  <c r="AE229" i="29" s="1"/>
  <c r="AI190" i="29"/>
  <c r="AI230" i="29" s="1"/>
  <c r="G184" i="29"/>
  <c r="G224" i="29" s="1"/>
  <c r="AG200" i="29"/>
  <c r="AG240" i="29" s="1"/>
  <c r="AD184" i="29"/>
  <c r="AD224" i="29" s="1"/>
  <c r="P172" i="29"/>
  <c r="P212" i="29" s="1"/>
  <c r="AF165" i="29"/>
  <c r="AF205" i="29" s="1"/>
  <c r="M181" i="29"/>
  <c r="M221" i="29" s="1"/>
  <c r="F174" i="29"/>
  <c r="F214" i="29" s="1"/>
  <c r="I177" i="29"/>
  <c r="I217" i="29" s="1"/>
  <c r="AL197" i="29"/>
  <c r="AL237" i="29" s="1"/>
  <c r="AA170" i="29"/>
  <c r="AA210" i="29" s="1"/>
  <c r="AB170" i="29"/>
  <c r="AB210" i="29" s="1"/>
  <c r="O165" i="29"/>
  <c r="O205" i="29" s="1"/>
  <c r="V167" i="29"/>
  <c r="V207" i="29" s="1"/>
  <c r="AE199" i="29"/>
  <c r="AE239" i="29" s="1"/>
  <c r="G189" i="29"/>
  <c r="G229" i="29" s="1"/>
  <c r="F190" i="29"/>
  <c r="F230" i="29" s="1"/>
  <c r="Y169" i="29"/>
  <c r="Y209" i="29" s="1"/>
  <c r="C182" i="29"/>
  <c r="C222" i="29" s="1"/>
  <c r="M175" i="29"/>
  <c r="M215" i="29" s="1"/>
  <c r="X200" i="29"/>
  <c r="X240" i="29" s="1"/>
  <c r="AK181" i="29"/>
  <c r="AK221" i="29" s="1"/>
  <c r="AK189" i="29"/>
  <c r="AK229" i="29" s="1"/>
  <c r="C199" i="29"/>
  <c r="C239" i="29" s="1"/>
  <c r="AM179" i="29"/>
  <c r="AM219" i="29" s="1"/>
  <c r="W186" i="29"/>
  <c r="W226" i="29" s="1"/>
  <c r="F175" i="29"/>
  <c r="F215" i="29" s="1"/>
  <c r="AH165" i="29"/>
  <c r="AH205" i="29" s="1"/>
  <c r="AA173" i="29"/>
  <c r="AA213" i="29" s="1"/>
  <c r="AC188" i="29"/>
  <c r="AC228" i="29" s="1"/>
  <c r="AH193" i="29"/>
  <c r="AH233" i="29" s="1"/>
  <c r="W170" i="29"/>
  <c r="W210" i="29" s="1"/>
  <c r="R190" i="29"/>
  <c r="R230" i="29" s="1"/>
  <c r="R199" i="29"/>
  <c r="R239" i="29" s="1"/>
  <c r="AE173" i="29"/>
  <c r="AE213" i="29" s="1"/>
  <c r="I186" i="29"/>
  <c r="I226" i="29" s="1"/>
  <c r="S180" i="29"/>
  <c r="S220" i="29" s="1"/>
  <c r="AB173" i="29"/>
  <c r="AB213" i="29" s="1"/>
  <c r="V175" i="29"/>
  <c r="V215" i="29" s="1"/>
  <c r="AA165" i="29"/>
  <c r="AA205" i="29" s="1"/>
  <c r="W191" i="29"/>
  <c r="W231" i="29" s="1"/>
  <c r="G165" i="29"/>
  <c r="G205" i="29" s="1"/>
  <c r="Q181" i="29"/>
  <c r="Q221" i="29" s="1"/>
  <c r="H181" i="29"/>
  <c r="H221" i="29" s="1"/>
  <c r="P187" i="29"/>
  <c r="P227" i="29" s="1"/>
  <c r="AD194" i="29"/>
  <c r="AD234" i="29" s="1"/>
  <c r="M167" i="29"/>
  <c r="M207" i="29" s="1"/>
  <c r="AJ179" i="29"/>
  <c r="AJ219" i="29" s="1"/>
  <c r="N201" i="29"/>
  <c r="N241" i="29" s="1"/>
  <c r="T176" i="29"/>
  <c r="T216" i="29" s="1"/>
  <c r="E196" i="29"/>
  <c r="E236" i="29" s="1"/>
  <c r="J197" i="29"/>
  <c r="J237" i="29" s="1"/>
  <c r="Q192" i="29"/>
  <c r="Q232" i="29" s="1"/>
  <c r="AH196" i="29"/>
  <c r="AH236" i="29" s="1"/>
  <c r="AH172" i="29"/>
  <c r="AH212" i="29" s="1"/>
  <c r="AG176" i="29"/>
  <c r="AG216" i="29" s="1"/>
  <c r="Y200" i="29"/>
  <c r="Y240" i="29" s="1"/>
  <c r="AK185" i="29"/>
  <c r="AK225" i="29" s="1"/>
  <c r="C174" i="29"/>
  <c r="C214" i="29" s="1"/>
  <c r="AM174" i="29"/>
  <c r="AM214" i="29" s="1"/>
  <c r="AJ172" i="29"/>
  <c r="AJ212" i="29" s="1"/>
  <c r="AK201" i="29"/>
  <c r="AK241" i="29" s="1"/>
  <c r="AA198" i="29"/>
  <c r="AA238" i="29" s="1"/>
  <c r="T179" i="29"/>
  <c r="T219" i="29" s="1"/>
  <c r="AA179" i="29"/>
  <c r="AA219" i="29" s="1"/>
  <c r="Q167" i="29"/>
  <c r="Q207" i="29" s="1"/>
  <c r="I199" i="29"/>
  <c r="I239" i="29" s="1"/>
  <c r="D190" i="29"/>
  <c r="D230" i="29" s="1"/>
  <c r="AF201" i="29"/>
  <c r="AF241" i="29" s="1"/>
  <c r="N196" i="29"/>
  <c r="N236" i="29" s="1"/>
  <c r="AC181" i="29"/>
  <c r="AC221" i="29" s="1"/>
  <c r="AE201" i="29"/>
  <c r="AE241" i="29" s="1"/>
  <c r="R174" i="29"/>
  <c r="R214" i="29" s="1"/>
  <c r="G175" i="29"/>
  <c r="G215" i="29" s="1"/>
  <c r="M201" i="29"/>
  <c r="M241" i="29" s="1"/>
  <c r="U188" i="29"/>
  <c r="U228" i="29" s="1"/>
  <c r="L200" i="29"/>
  <c r="L240" i="29" s="1"/>
  <c r="F173" i="29"/>
  <c r="F213" i="29" s="1"/>
  <c r="I181" i="29"/>
  <c r="I221" i="29" s="1"/>
  <c r="W183" i="29"/>
  <c r="W223" i="29" s="1"/>
  <c r="AD182" i="29"/>
  <c r="AD222" i="29" s="1"/>
  <c r="C186" i="29"/>
  <c r="C226" i="29" s="1"/>
  <c r="T188" i="29"/>
  <c r="T228" i="29" s="1"/>
  <c r="AI167" i="29"/>
  <c r="AI207" i="29" s="1"/>
  <c r="AK186" i="29"/>
  <c r="AK226" i="29" s="1"/>
  <c r="Z200" i="29"/>
  <c r="Z240" i="29" s="1"/>
  <c r="C198" i="29"/>
  <c r="C238" i="29" s="1"/>
  <c r="AG191" i="29"/>
  <c r="AG231" i="29" s="1"/>
  <c r="F199" i="29"/>
  <c r="F239" i="29" s="1"/>
  <c r="M172" i="29"/>
  <c r="M212" i="29" s="1"/>
  <c r="AD185" i="29"/>
  <c r="AD225" i="29" s="1"/>
  <c r="H193" i="29"/>
  <c r="H233" i="29" s="1"/>
  <c r="M194" i="29"/>
  <c r="M234" i="29" s="1"/>
  <c r="N193" i="29"/>
  <c r="N233" i="29" s="1"/>
  <c r="AH186" i="29"/>
  <c r="AH226" i="29" s="1"/>
  <c r="G196" i="29"/>
  <c r="G236" i="29" s="1"/>
  <c r="H182" i="29"/>
  <c r="H222" i="29" s="1"/>
  <c r="AI171" i="29"/>
  <c r="AI211" i="29" s="1"/>
  <c r="T183" i="29"/>
  <c r="T223" i="29" s="1"/>
  <c r="C187" i="29"/>
  <c r="C227" i="29" s="1"/>
  <c r="X197" i="29"/>
  <c r="X237" i="29" s="1"/>
  <c r="I170" i="29"/>
  <c r="I210" i="29" s="1"/>
  <c r="S178" i="29"/>
  <c r="S218" i="29" s="1"/>
  <c r="Q176" i="29"/>
  <c r="Q216" i="29" s="1"/>
  <c r="AK198" i="29"/>
  <c r="AK238" i="29" s="1"/>
  <c r="Z186" i="29"/>
  <c r="Z226" i="29" s="1"/>
  <c r="AH178" i="29"/>
  <c r="AH218" i="29" s="1"/>
  <c r="P188" i="29"/>
  <c r="P228" i="29" s="1"/>
  <c r="AL171" i="29"/>
  <c r="AL211" i="29" s="1"/>
  <c r="AF185" i="29"/>
  <c r="AF225" i="29" s="1"/>
  <c r="AB193" i="29"/>
  <c r="AB233" i="29" s="1"/>
  <c r="AA185" i="29"/>
  <c r="AA225" i="29" s="1"/>
  <c r="AL186" i="29"/>
  <c r="AL226" i="29" s="1"/>
  <c r="W165" i="29"/>
  <c r="W205" i="29" s="1"/>
  <c r="H173" i="29"/>
  <c r="H213" i="29" s="1"/>
  <c r="AG178" i="29"/>
  <c r="AG218" i="29" s="1"/>
  <c r="L165" i="29"/>
  <c r="L205" i="29" s="1"/>
  <c r="V184" i="29"/>
  <c r="V224" i="29" s="1"/>
  <c r="O196" i="29"/>
  <c r="O236" i="29" s="1"/>
  <c r="G187" i="29"/>
  <c r="G227" i="29" s="1"/>
  <c r="J179" i="29"/>
  <c r="J219" i="29" s="1"/>
  <c r="S200" i="29"/>
  <c r="S240" i="29" s="1"/>
  <c r="O182" i="29"/>
  <c r="O222" i="29" s="1"/>
  <c r="D174" i="29"/>
  <c r="D214" i="29" s="1"/>
  <c r="H166" i="29"/>
  <c r="H206" i="29" s="1"/>
  <c r="AJ194" i="29"/>
  <c r="AJ234" i="29" s="1"/>
  <c r="J188" i="29"/>
  <c r="J228" i="29" s="1"/>
  <c r="AF193" i="29"/>
  <c r="AF233" i="29" s="1"/>
  <c r="L201" i="29"/>
  <c r="L241" i="29" s="1"/>
  <c r="Z170" i="29"/>
  <c r="Z210" i="29" s="1"/>
  <c r="AL189" i="29"/>
  <c r="AL229" i="29" s="1"/>
  <c r="AF191" i="29"/>
  <c r="AF231" i="29" s="1"/>
  <c r="R183" i="29"/>
  <c r="R223" i="29" s="1"/>
  <c r="AG180" i="29"/>
  <c r="AG220" i="29" s="1"/>
  <c r="G193" i="29"/>
  <c r="G233" i="29" s="1"/>
  <c r="S167" i="29"/>
  <c r="S207" i="29" s="1"/>
  <c r="AK183" i="29"/>
  <c r="AK223" i="29" s="1"/>
  <c r="W173" i="29"/>
  <c r="W213" i="29" s="1"/>
  <c r="Z184" i="29"/>
  <c r="Z224" i="29" s="1"/>
  <c r="V171" i="29"/>
  <c r="V211" i="29" s="1"/>
  <c r="AM167" i="29"/>
  <c r="AM207" i="29" s="1"/>
  <c r="T193" i="29"/>
  <c r="T233" i="29" s="1"/>
  <c r="O171" i="29"/>
  <c r="O211" i="29" s="1"/>
  <c r="T166" i="29"/>
  <c r="T206" i="29" s="1"/>
  <c r="X178" i="29"/>
  <c r="X218" i="29" s="1"/>
  <c r="F179" i="29"/>
  <c r="F219" i="29" s="1"/>
  <c r="AE168" i="29"/>
  <c r="AE208" i="29" s="1"/>
  <c r="AC184" i="29"/>
  <c r="AC224" i="29" s="1"/>
  <c r="AA187" i="29"/>
  <c r="AA227" i="29" s="1"/>
  <c r="AI195" i="29"/>
  <c r="AI235" i="29" s="1"/>
  <c r="D196" i="29"/>
  <c r="D236" i="29" s="1"/>
  <c r="E184" i="29"/>
  <c r="E224" i="29" s="1"/>
  <c r="R171" i="29"/>
  <c r="R211" i="29" s="1"/>
  <c r="M180" i="29"/>
  <c r="M220" i="29" s="1"/>
  <c r="G169" i="29"/>
  <c r="G209" i="29" s="1"/>
  <c r="AG188" i="29"/>
  <c r="AG228" i="29" s="1"/>
  <c r="Z190" i="29"/>
  <c r="Z230" i="29" s="1"/>
  <c r="V180" i="29"/>
  <c r="V220" i="29" s="1"/>
  <c r="AL201" i="29"/>
  <c r="AL241" i="29" s="1"/>
  <c r="AM191" i="29"/>
  <c r="AM231" i="29" s="1"/>
  <c r="AL200" i="29"/>
  <c r="AL240" i="29" s="1"/>
  <c r="W189" i="29"/>
  <c r="W229" i="29" s="1"/>
  <c r="Q185" i="29"/>
  <c r="Q225" i="29" s="1"/>
  <c r="X168" i="29"/>
  <c r="X208" i="29" s="1"/>
  <c r="AM172" i="29"/>
  <c r="AM212" i="29" s="1"/>
  <c r="C167" i="29"/>
  <c r="C207" i="29" s="1"/>
  <c r="G197" i="29"/>
  <c r="G237" i="29" s="1"/>
  <c r="C192" i="29"/>
  <c r="C232" i="29" s="1"/>
  <c r="P182" i="29"/>
  <c r="P222" i="29" s="1"/>
  <c r="AK194" i="29"/>
  <c r="AK234" i="29" s="1"/>
  <c r="X173" i="29"/>
  <c r="X213" i="29" s="1"/>
  <c r="AD174" i="29"/>
  <c r="AD214" i="29" s="1"/>
  <c r="G176" i="29"/>
  <c r="G216" i="29" s="1"/>
  <c r="W174" i="29"/>
  <c r="W214" i="29" s="1"/>
  <c r="C185" i="29"/>
  <c r="C225" i="29" s="1"/>
  <c r="P186" i="29"/>
  <c r="P226" i="29" s="1"/>
  <c r="H170" i="29"/>
  <c r="H210" i="29" s="1"/>
  <c r="T190" i="29"/>
  <c r="T230" i="29" s="1"/>
  <c r="U196" i="29"/>
  <c r="U236" i="29" s="1"/>
  <c r="AB196" i="29"/>
  <c r="AB236" i="29" s="1"/>
  <c r="M186" i="29"/>
  <c r="M226" i="29" s="1"/>
  <c r="G170" i="29"/>
  <c r="G210" i="29" s="1"/>
  <c r="AF186" i="29"/>
  <c r="AF226" i="29" s="1"/>
  <c r="W193" i="29"/>
  <c r="W233" i="29" s="1"/>
  <c r="O172" i="29"/>
  <c r="O212" i="29" s="1"/>
  <c r="O179" i="29"/>
  <c r="O219" i="29" s="1"/>
  <c r="AM199" i="29"/>
  <c r="AM239" i="29" s="1"/>
  <c r="AC187" i="29"/>
  <c r="AC227" i="29" s="1"/>
  <c r="AK166" i="29"/>
  <c r="AK206" i="29" s="1"/>
  <c r="S182" i="29"/>
  <c r="S222" i="29" s="1"/>
  <c r="M200" i="29"/>
  <c r="M240" i="29" s="1"/>
  <c r="AM200" i="29"/>
  <c r="AM240" i="29" s="1"/>
  <c r="T181" i="29"/>
  <c r="T221" i="29" s="1"/>
  <c r="AH191" i="29"/>
  <c r="AH231" i="29" s="1"/>
  <c r="X191" i="29"/>
  <c r="X231" i="29" s="1"/>
  <c r="Y166" i="29"/>
  <c r="Y206" i="29" s="1"/>
  <c r="G174" i="29"/>
  <c r="G214" i="29" s="1"/>
  <c r="P197" i="29"/>
  <c r="P237" i="29" s="1"/>
  <c r="G195" i="29"/>
  <c r="G235" i="29" s="1"/>
  <c r="AA180" i="29"/>
  <c r="AA220" i="29" s="1"/>
  <c r="C196" i="29"/>
  <c r="C236" i="29" s="1"/>
  <c r="D169" i="29"/>
  <c r="D209" i="29" s="1"/>
  <c r="AF168" i="29"/>
  <c r="AF208" i="29" s="1"/>
  <c r="AF170" i="29"/>
  <c r="AF210" i="29" s="1"/>
  <c r="J191" i="29"/>
  <c r="J231" i="29" s="1"/>
  <c r="P190" i="29"/>
  <c r="P230" i="29" s="1"/>
  <c r="N169" i="29"/>
  <c r="N209" i="29" s="1"/>
  <c r="AH197" i="29"/>
  <c r="AH237" i="29" s="1"/>
  <c r="X187" i="29"/>
  <c r="X227" i="29" s="1"/>
  <c r="K170" i="29"/>
  <c r="K210" i="29" s="1"/>
  <c r="AD169" i="29"/>
  <c r="AD209" i="29" s="1"/>
  <c r="G166" i="29"/>
  <c r="G206" i="29" s="1"/>
  <c r="F183" i="29"/>
  <c r="F223" i="29" s="1"/>
  <c r="AE190" i="29"/>
  <c r="AE230" i="29" s="1"/>
  <c r="AK165" i="29"/>
  <c r="AK205" i="29" s="1"/>
  <c r="U168" i="29"/>
  <c r="U208" i="29" s="1"/>
  <c r="D179" i="29"/>
  <c r="D219" i="29" s="1"/>
  <c r="Y177" i="29"/>
  <c r="Y217" i="29" s="1"/>
  <c r="I196" i="29"/>
  <c r="I236" i="29" s="1"/>
  <c r="Q178" i="29"/>
  <c r="Q218" i="29" s="1"/>
  <c r="W201" i="29"/>
  <c r="W241" i="29" s="1"/>
  <c r="F168" i="29"/>
  <c r="F208" i="29" s="1"/>
  <c r="AJ199" i="29"/>
  <c r="AJ239" i="29" s="1"/>
  <c r="F170" i="29"/>
  <c r="F210" i="29" s="1"/>
  <c r="AD181" i="29"/>
  <c r="AD221" i="29" s="1"/>
  <c r="Q196" i="29"/>
  <c r="Q236" i="29" s="1"/>
  <c r="U186" i="29"/>
  <c r="U226" i="29" s="1"/>
  <c r="Y171" i="29"/>
  <c r="Y211" i="29" s="1"/>
  <c r="AJ184" i="29"/>
  <c r="AJ224" i="29" s="1"/>
  <c r="Z180" i="29"/>
  <c r="Z220" i="29" s="1"/>
  <c r="R197" i="29"/>
  <c r="R237" i="29" s="1"/>
  <c r="H169" i="29"/>
  <c r="H209" i="29" s="1"/>
  <c r="X192" i="29"/>
  <c r="X232" i="29" s="1"/>
  <c r="P193" i="29"/>
  <c r="P233" i="29" s="1"/>
  <c r="Z196" i="29"/>
  <c r="Z236" i="29" s="1"/>
  <c r="M173" i="29"/>
  <c r="M213" i="29" s="1"/>
  <c r="I185" i="29"/>
  <c r="I225" i="29" s="1"/>
  <c r="O194" i="29"/>
  <c r="O234" i="29" s="1"/>
  <c r="AI173" i="29"/>
  <c r="AI213" i="29" s="1"/>
  <c r="G179" i="29"/>
  <c r="G219" i="29" s="1"/>
  <c r="N187" i="29"/>
  <c r="N227" i="29" s="1"/>
  <c r="O176" i="29"/>
  <c r="O216" i="29" s="1"/>
  <c r="AE178" i="29"/>
  <c r="AE218" i="29" s="1"/>
  <c r="X198" i="29"/>
  <c r="X238" i="29" s="1"/>
  <c r="AK191" i="29"/>
  <c r="AK231" i="29" s="1"/>
  <c r="P171" i="29"/>
  <c r="P211" i="29" s="1"/>
  <c r="J167" i="29"/>
  <c r="J207" i="29" s="1"/>
  <c r="AJ186" i="29"/>
  <c r="AJ226" i="29" s="1"/>
  <c r="X170" i="29"/>
  <c r="X210" i="29" s="1"/>
  <c r="T199" i="29"/>
  <c r="T239" i="29" s="1"/>
  <c r="Y180" i="29"/>
  <c r="Y220" i="29" s="1"/>
  <c r="AI198" i="29"/>
  <c r="AI238" i="29" s="1"/>
  <c r="K181" i="29"/>
  <c r="K221" i="29" s="1"/>
  <c r="M195" i="29"/>
  <c r="M235" i="29" s="1"/>
  <c r="Q188" i="29"/>
  <c r="Q228" i="29" s="1"/>
  <c r="AE182" i="29"/>
  <c r="AE222" i="29" s="1"/>
  <c r="X176" i="29"/>
  <c r="X216" i="29" s="1"/>
  <c r="P196" i="29"/>
  <c r="P236" i="29" s="1"/>
  <c r="K186" i="29"/>
  <c r="K226" i="29" s="1"/>
  <c r="AI188" i="29"/>
  <c r="AI228" i="29" s="1"/>
  <c r="AJ175" i="29"/>
  <c r="AJ215" i="29" s="1"/>
  <c r="W171" i="29"/>
  <c r="W211" i="29" s="1"/>
  <c r="T197" i="29"/>
  <c r="T237" i="29" s="1"/>
  <c r="AJ169" i="29"/>
  <c r="AJ209" i="29" s="1"/>
  <c r="Q194" i="29"/>
  <c r="Q234" i="29" s="1"/>
  <c r="AG201" i="29"/>
  <c r="AG241" i="29" s="1"/>
  <c r="F196" i="29"/>
  <c r="F236" i="29" s="1"/>
  <c r="L166" i="29"/>
  <c r="L206" i="29" s="1"/>
  <c r="W180" i="29"/>
  <c r="W220" i="29" s="1"/>
  <c r="V173" i="29"/>
  <c r="V213" i="29" s="1"/>
  <c r="H201" i="29"/>
  <c r="H241" i="29" s="1"/>
  <c r="AH182" i="29"/>
  <c r="AH222" i="29" s="1"/>
  <c r="H180" i="29"/>
  <c r="H220" i="29" s="1"/>
  <c r="AI200" i="29"/>
  <c r="AI240" i="29" s="1"/>
  <c r="AI196" i="29"/>
  <c r="AI236" i="29" s="1"/>
  <c r="T167" i="29"/>
  <c r="T207" i="29" s="1"/>
  <c r="C200" i="29"/>
  <c r="C240" i="29" s="1"/>
  <c r="AJ171" i="29"/>
  <c r="AJ211" i="29" s="1"/>
  <c r="AH195" i="29"/>
  <c r="AH235" i="29" s="1"/>
  <c r="D186" i="29"/>
  <c r="D226" i="29" s="1"/>
  <c r="P195" i="29"/>
  <c r="P235" i="29" s="1"/>
  <c r="AL193" i="29"/>
  <c r="AL233" i="29" s="1"/>
  <c r="Y194" i="29"/>
  <c r="Y234" i="29" s="1"/>
  <c r="V179" i="29"/>
  <c r="V219" i="29" s="1"/>
  <c r="Q180" i="29"/>
  <c r="Q220" i="29" s="1"/>
  <c r="E192" i="29"/>
  <c r="E232" i="29" s="1"/>
  <c r="P168" i="29"/>
  <c r="P208" i="29" s="1"/>
  <c r="D194" i="29"/>
  <c r="D234" i="29" s="1"/>
  <c r="L171" i="29"/>
  <c r="L211" i="29" s="1"/>
  <c r="U185" i="29"/>
  <c r="U225" i="29" s="1"/>
  <c r="K177" i="29"/>
  <c r="K217" i="29" s="1"/>
  <c r="Z178" i="29"/>
  <c r="Z218" i="29" s="1"/>
  <c r="Z173" i="29"/>
  <c r="Z213" i="29" s="1"/>
  <c r="O188" i="29"/>
  <c r="O228" i="29" s="1"/>
  <c r="AG197" i="29"/>
  <c r="AG237" i="29" s="1"/>
  <c r="N195" i="29"/>
  <c r="N235" i="29" s="1"/>
  <c r="Y185" i="29"/>
  <c r="Y225" i="29" s="1"/>
  <c r="H167" i="29"/>
  <c r="H207" i="29" s="1"/>
  <c r="AL175" i="29"/>
  <c r="AL215" i="29" s="1"/>
  <c r="M190" i="29"/>
  <c r="M230" i="29" s="1"/>
  <c r="U174" i="29"/>
  <c r="U214" i="29" s="1"/>
  <c r="R176" i="29"/>
  <c r="R216" i="29" s="1"/>
  <c r="R196" i="29"/>
  <c r="R236" i="29" s="1"/>
  <c r="AF192" i="29"/>
  <c r="AF232" i="29" s="1"/>
  <c r="F176" i="29"/>
  <c r="F216" i="29" s="1"/>
  <c r="U182" i="29"/>
  <c r="U222" i="29" s="1"/>
  <c r="Z189" i="29"/>
  <c r="Z229" i="29" s="1"/>
  <c r="V165" i="29"/>
  <c r="V205" i="29" s="1"/>
  <c r="R200" i="29"/>
  <c r="R240" i="29" s="1"/>
  <c r="R180" i="29"/>
  <c r="R220" i="29" s="1"/>
  <c r="Q174" i="29"/>
  <c r="Q214" i="29" s="1"/>
  <c r="O180" i="29"/>
  <c r="O220" i="29" s="1"/>
  <c r="AH192" i="29"/>
  <c r="AH232" i="29" s="1"/>
  <c r="AC179" i="29"/>
  <c r="AC219" i="29" s="1"/>
  <c r="AG192" i="29"/>
  <c r="AG232" i="29" s="1"/>
  <c r="Z174" i="29"/>
  <c r="Z214" i="29" s="1"/>
  <c r="K175" i="29"/>
  <c r="K215" i="29" s="1"/>
  <c r="L188" i="29"/>
  <c r="L228" i="29" s="1"/>
  <c r="R178" i="29"/>
  <c r="R218" i="29" s="1"/>
  <c r="Y184" i="29"/>
  <c r="Y224" i="29" s="1"/>
  <c r="AB177" i="29"/>
  <c r="AB217" i="29" s="1"/>
  <c r="AL194" i="29"/>
  <c r="AL234" i="29" s="1"/>
  <c r="AI181" i="29"/>
  <c r="AI221" i="29" s="1"/>
  <c r="L189" i="29"/>
  <c r="L229" i="29" s="1"/>
  <c r="AD166" i="29"/>
  <c r="AD206" i="29" s="1"/>
  <c r="O177" i="29"/>
  <c r="O217" i="29" s="1"/>
  <c r="AK173" i="29"/>
  <c r="AK213" i="29" s="1"/>
  <c r="O173" i="29"/>
  <c r="O213" i="29" s="1"/>
  <c r="AC169" i="29"/>
  <c r="AC209" i="29" s="1"/>
  <c r="AI189" i="29"/>
  <c r="AI229" i="29" s="1"/>
  <c r="AI178" i="29"/>
  <c r="AI218" i="29" s="1"/>
  <c r="AL167" i="29"/>
  <c r="AL207" i="29" s="1"/>
  <c r="Y183" i="29"/>
  <c r="Y223" i="29" s="1"/>
  <c r="AA188" i="29"/>
  <c r="AA228" i="29" s="1"/>
  <c r="J187" i="29"/>
  <c r="J227" i="29" s="1"/>
  <c r="K176" i="29"/>
  <c r="K216" i="29" s="1"/>
  <c r="AM183" i="29"/>
  <c r="AM223" i="29" s="1"/>
  <c r="D191" i="29"/>
  <c r="D231" i="29" s="1"/>
  <c r="H188" i="29"/>
  <c r="H228" i="29" s="1"/>
  <c r="E183" i="29"/>
  <c r="E223" i="29" s="1"/>
  <c r="M192" i="29"/>
  <c r="M232" i="29" s="1"/>
  <c r="I182" i="29"/>
  <c r="I222" i="29" s="1"/>
  <c r="C173" i="29"/>
  <c r="C213" i="29" s="1"/>
  <c r="C193" i="29"/>
  <c r="C233" i="29" s="1"/>
  <c r="G183" i="29"/>
  <c r="G223" i="29" s="1"/>
  <c r="Y190" i="29"/>
  <c r="Y230" i="29" s="1"/>
  <c r="M170" i="29"/>
  <c r="M210" i="29" s="1"/>
  <c r="S165" i="29"/>
  <c r="S205" i="29" s="1"/>
  <c r="AB174" i="29"/>
  <c r="AB214" i="29" s="1"/>
  <c r="AJ198" i="29"/>
  <c r="AJ238" i="29" s="1"/>
  <c r="AB183" i="29"/>
  <c r="AB223" i="29" s="1"/>
  <c r="AC170" i="29"/>
  <c r="AC210" i="29" s="1"/>
  <c r="W182" i="29"/>
  <c r="W222" i="29" s="1"/>
  <c r="AG194" i="29"/>
  <c r="AG234" i="29" s="1"/>
  <c r="P198" i="29"/>
  <c r="P238" i="29" s="1"/>
  <c r="AJ196" i="29"/>
  <c r="AJ236" i="29" s="1"/>
  <c r="AB188" i="29"/>
  <c r="AB228" i="29" s="1"/>
  <c r="AI186" i="29"/>
  <c r="AI226" i="29" s="1"/>
  <c r="AH166" i="29"/>
  <c r="AH206" i="29" s="1"/>
  <c r="X174" i="29"/>
  <c r="X214" i="29" s="1"/>
  <c r="Z197" i="29"/>
  <c r="Z237" i="29" s="1"/>
  <c r="Q193" i="29"/>
  <c r="Q233" i="29" s="1"/>
  <c r="AE192" i="29"/>
  <c r="AE232" i="29" s="1"/>
  <c r="W184" i="29"/>
  <c r="W224" i="29" s="1"/>
  <c r="L197" i="29"/>
  <c r="L237" i="29" s="1"/>
  <c r="E181" i="29"/>
  <c r="E221" i="29" s="1"/>
  <c r="AD196" i="29"/>
  <c r="AD236" i="29" s="1"/>
  <c r="AM195" i="29"/>
  <c r="AM235" i="29" s="1"/>
  <c r="X195" i="29"/>
  <c r="X235" i="29" s="1"/>
  <c r="K173" i="29"/>
  <c r="K213" i="29" s="1"/>
  <c r="AK188" i="29"/>
  <c r="AK228" i="29" s="1"/>
  <c r="AG181" i="29"/>
  <c r="AG221" i="29" s="1"/>
  <c r="AE185" i="29"/>
  <c r="AE225" i="29" s="1"/>
  <c r="R184" i="29"/>
  <c r="R224" i="29" s="1"/>
  <c r="O199" i="29"/>
  <c r="O239" i="29" s="1"/>
  <c r="Z177" i="29"/>
  <c r="Z217" i="29" s="1"/>
  <c r="AB184" i="29"/>
  <c r="AB224" i="29" s="1"/>
  <c r="N189" i="29"/>
  <c r="N229" i="29" s="1"/>
  <c r="AL174" i="29"/>
  <c r="AL214" i="29" s="1"/>
  <c r="T174" i="29"/>
  <c r="T214" i="29" s="1"/>
  <c r="V182" i="29"/>
  <c r="V222" i="29" s="1"/>
  <c r="O189" i="29"/>
  <c r="O229" i="29" s="1"/>
  <c r="P200" i="29"/>
  <c r="P240" i="29" s="1"/>
  <c r="O184" i="29"/>
  <c r="O224" i="29" s="1"/>
  <c r="F200" i="29"/>
  <c r="F240" i="29" s="1"/>
  <c r="J178" i="29"/>
  <c r="J218" i="29" s="1"/>
  <c r="AC178" i="29"/>
  <c r="AC218" i="29" s="1"/>
  <c r="W199" i="29"/>
  <c r="W239" i="29" s="1"/>
  <c r="AA199" i="29"/>
  <c r="AA239" i="29" s="1"/>
  <c r="AF171" i="29"/>
  <c r="AF211" i="29" s="1"/>
  <c r="D195" i="29"/>
  <c r="D235" i="29" s="1"/>
  <c r="U189" i="29"/>
  <c r="U229" i="29" s="1"/>
  <c r="C169" i="29"/>
  <c r="C209" i="29" s="1"/>
  <c r="AJ189" i="29"/>
  <c r="AJ229" i="29" s="1"/>
  <c r="H178" i="29"/>
  <c r="H218" i="29" s="1"/>
  <c r="AF167" i="29"/>
  <c r="AF207" i="29" s="1"/>
  <c r="H189" i="29"/>
  <c r="H229" i="29" s="1"/>
  <c r="AE175" i="29"/>
  <c r="AE215" i="29" s="1"/>
  <c r="AF200" i="29"/>
  <c r="AF240" i="29" s="1"/>
  <c r="J174" i="29"/>
  <c r="J214" i="29" s="1"/>
  <c r="G172" i="29"/>
  <c r="G212" i="29" s="1"/>
  <c r="O186" i="29"/>
  <c r="O226" i="29" s="1"/>
  <c r="K201" i="29"/>
  <c r="K241" i="29" s="1"/>
  <c r="L172" i="29"/>
  <c r="L212" i="29" s="1"/>
  <c r="AE194" i="29"/>
  <c r="AE234" i="29" s="1"/>
  <c r="T172" i="29"/>
  <c r="T212" i="29" s="1"/>
  <c r="AC186" i="29"/>
  <c r="AC226" i="29" s="1"/>
  <c r="AJ177" i="29"/>
  <c r="AJ217" i="29" s="1"/>
  <c r="AG193" i="29"/>
  <c r="AG233" i="29" s="1"/>
  <c r="AD201" i="29"/>
  <c r="AD241" i="29" s="1"/>
  <c r="P180" i="29"/>
  <c r="P220" i="29" s="1"/>
  <c r="D197" i="29"/>
  <c r="D237" i="29" s="1"/>
  <c r="AH190" i="29"/>
  <c r="AH230" i="29" s="1"/>
  <c r="AE183" i="29"/>
  <c r="AE223" i="29" s="1"/>
  <c r="H195" i="29"/>
  <c r="H235" i="29" s="1"/>
  <c r="D189" i="29"/>
  <c r="D229" i="29" s="1"/>
  <c r="Y192" i="29"/>
  <c r="Y232" i="29" s="1"/>
  <c r="O174" i="29"/>
  <c r="O214" i="29" s="1"/>
  <c r="E169" i="29"/>
  <c r="E209" i="29" s="1"/>
  <c r="AF169" i="29"/>
  <c r="AF209" i="29" s="1"/>
  <c r="AM176" i="29"/>
  <c r="AM216" i="29" s="1"/>
  <c r="AG177" i="29"/>
  <c r="AG217" i="29" s="1"/>
  <c r="AF180" i="29"/>
  <c r="AF220" i="29" s="1"/>
  <c r="J190" i="29"/>
  <c r="J230" i="29" s="1"/>
  <c r="U199" i="29"/>
  <c r="U239" i="29" s="1"/>
  <c r="Z199" i="29"/>
  <c r="Z239" i="29" s="1"/>
  <c r="W194" i="29"/>
  <c r="W234" i="29" s="1"/>
  <c r="T192" i="29"/>
  <c r="T232" i="29" s="1"/>
  <c r="X177" i="29"/>
  <c r="X217" i="29" s="1"/>
  <c r="AL168" i="29"/>
  <c r="AL208" i="29" s="1"/>
  <c r="L183" i="29"/>
  <c r="L223" i="29" s="1"/>
  <c r="F194" i="29"/>
  <c r="F234" i="29" s="1"/>
  <c r="I179" i="29"/>
  <c r="I219" i="29" s="1"/>
  <c r="P176" i="29"/>
  <c r="P216" i="29" s="1"/>
  <c r="AK199" i="29"/>
  <c r="AK239" i="29" s="1"/>
  <c r="AB189" i="29"/>
  <c r="AB229" i="29" s="1"/>
  <c r="W167" i="29"/>
  <c r="W207" i="29" s="1"/>
  <c r="V172" i="29"/>
  <c r="V212" i="29" s="1"/>
  <c r="AA169" i="29"/>
  <c r="AA209" i="29" s="1"/>
  <c r="AE196" i="29"/>
  <c r="AE236" i="29" s="1"/>
  <c r="AD193" i="29"/>
  <c r="AD233" i="29" s="1"/>
  <c r="AC189" i="29"/>
  <c r="AC229" i="29" s="1"/>
  <c r="P167" i="29"/>
  <c r="P207" i="29" s="1"/>
  <c r="AD175" i="29"/>
  <c r="AD215" i="29" s="1"/>
  <c r="C175" i="29"/>
  <c r="C215" i="29" s="1"/>
  <c r="AE166" i="29"/>
  <c r="AE206" i="29" s="1"/>
  <c r="AH170" i="29"/>
  <c r="AH210" i="29" s="1"/>
  <c r="P165" i="29"/>
  <c r="P205" i="29" s="1"/>
  <c r="AM165" i="29"/>
  <c r="AM205" i="29" s="1"/>
  <c r="AK180" i="29"/>
  <c r="AK220" i="29" s="1"/>
  <c r="AC190" i="29"/>
  <c r="AC230" i="29" s="1"/>
  <c r="M183" i="29"/>
  <c r="M223" i="29" s="1"/>
  <c r="D192" i="29"/>
  <c r="D232" i="29" s="1"/>
  <c r="AJ168" i="29"/>
  <c r="AJ208" i="29" s="1"/>
  <c r="AA186" i="29"/>
  <c r="AA226" i="29" s="1"/>
  <c r="C179" i="29"/>
  <c r="C219" i="29" s="1"/>
  <c r="I167" i="29"/>
  <c r="I207" i="29" s="1"/>
  <c r="S192" i="29"/>
  <c r="S232" i="29" s="1"/>
  <c r="O200" i="29"/>
  <c r="O240" i="29" s="1"/>
  <c r="Z168" i="29"/>
  <c r="Z208" i="29" s="1"/>
  <c r="N179" i="29"/>
  <c r="N219" i="29" s="1"/>
  <c r="Q172" i="29"/>
  <c r="Q212" i="29" s="1"/>
  <c r="F198" i="29"/>
  <c r="F238" i="29" s="1"/>
  <c r="M171" i="29"/>
  <c r="M211" i="29" s="1"/>
  <c r="AB167" i="29"/>
  <c r="AB207" i="29" s="1"/>
  <c r="AK171" i="29"/>
  <c r="AK211" i="29" s="1"/>
  <c r="S179" i="29"/>
  <c r="S219" i="29" s="1"/>
  <c r="I166" i="29"/>
  <c r="I206" i="29" s="1"/>
  <c r="N183" i="29"/>
  <c r="N223" i="29" s="1"/>
  <c r="Y199" i="29"/>
  <c r="Y239" i="29" s="1"/>
  <c r="AJ190" i="29"/>
  <c r="AJ230" i="29" s="1"/>
  <c r="O192" i="29"/>
  <c r="O232" i="29" s="1"/>
  <c r="AJ181" i="29"/>
  <c r="AJ221" i="29" s="1"/>
  <c r="K199" i="29"/>
  <c r="K239" i="29" s="1"/>
  <c r="AC165" i="29"/>
  <c r="AC205" i="29" s="1"/>
  <c r="AJ178" i="29"/>
  <c r="AJ218" i="29" s="1"/>
  <c r="J194" i="29"/>
  <c r="J234" i="29" s="1"/>
  <c r="S187" i="29"/>
  <c r="S227" i="29" s="1"/>
  <c r="AC182" i="29"/>
  <c r="AC222" i="29" s="1"/>
  <c r="S189" i="29"/>
  <c r="S229" i="29" s="1"/>
  <c r="K189" i="29"/>
  <c r="K229" i="29" s="1"/>
  <c r="S196" i="29"/>
  <c r="S236" i="29" s="1"/>
  <c r="L195" i="29"/>
  <c r="L235" i="29" s="1"/>
  <c r="X175" i="29"/>
  <c r="X215" i="29" s="1"/>
  <c r="V186" i="29"/>
  <c r="V226" i="29" s="1"/>
  <c r="Y170" i="29"/>
  <c r="Y210" i="29" s="1"/>
  <c r="J195" i="29"/>
  <c r="J235" i="29" s="1"/>
  <c r="Q165" i="29"/>
  <c r="Q205" i="29" s="1"/>
  <c r="AC199" i="29"/>
  <c r="AC239" i="29" s="1"/>
  <c r="Y181" i="29"/>
  <c r="Y221" i="29" s="1"/>
  <c r="C180" i="29"/>
  <c r="C220" i="29" s="1"/>
  <c r="D165" i="29"/>
  <c r="D205" i="29" s="1"/>
  <c r="AC174" i="29"/>
  <c r="AC214" i="29" s="1"/>
  <c r="AI184" i="29"/>
  <c r="AI224" i="29" s="1"/>
  <c r="J168" i="29"/>
  <c r="J208" i="29" s="1"/>
  <c r="P199" i="29"/>
  <c r="P239" i="29" s="1"/>
  <c r="I172" i="29"/>
  <c r="I212" i="29" s="1"/>
  <c r="AB199" i="29"/>
  <c r="AB239" i="29" s="1"/>
  <c r="N175" i="29"/>
  <c r="N215" i="29" s="1"/>
  <c r="E171" i="29"/>
  <c r="E211" i="29" s="1"/>
  <c r="M174" i="29"/>
  <c r="M214" i="29" s="1"/>
  <c r="J180" i="29"/>
  <c r="J220" i="29" s="1"/>
  <c r="W169" i="29"/>
  <c r="W209" i="29" s="1"/>
  <c r="AC200" i="29"/>
  <c r="AC240" i="29" s="1"/>
  <c r="AI192" i="29"/>
  <c r="AI232" i="29" s="1"/>
  <c r="P177" i="29"/>
  <c r="P217" i="29" s="1"/>
  <c r="T171" i="29"/>
  <c r="T211" i="29" s="1"/>
  <c r="AL170" i="29"/>
  <c r="AL210" i="29" s="1"/>
  <c r="M196" i="29"/>
  <c r="M236" i="29" s="1"/>
  <c r="AF195" i="29"/>
  <c r="AF235" i="29" s="1"/>
  <c r="K184" i="29"/>
  <c r="K224" i="29" s="1"/>
  <c r="AA184" i="29"/>
  <c r="AA224" i="29" s="1"/>
  <c r="Q190" i="29"/>
  <c r="Q230" i="29" s="1"/>
  <c r="Q168" i="29"/>
  <c r="Q208" i="29" s="1"/>
  <c r="L179" i="29"/>
  <c r="L219" i="29" s="1"/>
  <c r="D172" i="29"/>
  <c r="D212" i="29" s="1"/>
  <c r="AD197" i="29"/>
  <c r="AD237" i="29" s="1"/>
  <c r="AL195" i="29"/>
  <c r="AL235" i="29" s="1"/>
  <c r="D180" i="29"/>
  <c r="D220" i="29" s="1"/>
  <c r="AL182" i="29"/>
  <c r="AL222" i="29" s="1"/>
  <c r="AK192" i="29"/>
  <c r="AK232" i="29" s="1"/>
  <c r="P189" i="29"/>
  <c r="P229" i="29" s="1"/>
  <c r="Q171" i="29"/>
  <c r="Q211" i="29" s="1"/>
  <c r="AE187" i="29"/>
  <c r="AE227" i="29" s="1"/>
  <c r="C190" i="29"/>
  <c r="C230" i="29" s="1"/>
  <c r="T186" i="29"/>
  <c r="T226" i="29" s="1"/>
  <c r="H187" i="29"/>
  <c r="H227" i="29" s="1"/>
  <c r="I189" i="29"/>
  <c r="I229" i="29" s="1"/>
  <c r="X186" i="29"/>
  <c r="X226" i="29" s="1"/>
  <c r="AF182" i="29"/>
  <c r="AF222" i="29" s="1"/>
  <c r="L187" i="29"/>
  <c r="L227" i="29" s="1"/>
  <c r="AB171" i="29"/>
  <c r="AB211" i="29" s="1"/>
  <c r="P194" i="29"/>
  <c r="P234" i="29" s="1"/>
  <c r="O190" i="29"/>
  <c r="O230" i="29" s="1"/>
  <c r="O191" i="29"/>
  <c r="O231" i="29" s="1"/>
  <c r="AI191" i="29"/>
  <c r="AI231" i="29" s="1"/>
  <c r="N170" i="29"/>
  <c r="N210" i="29" s="1"/>
  <c r="V196" i="29"/>
  <c r="V236" i="29" s="1"/>
  <c r="AH187" i="29"/>
  <c r="AH227" i="29" s="1"/>
  <c r="AM181" i="29"/>
  <c r="AM221" i="29" s="1"/>
  <c r="C172" i="29"/>
  <c r="C212" i="29" s="1"/>
  <c r="K168" i="29"/>
  <c r="K208" i="29" s="1"/>
  <c r="L193" i="29"/>
  <c r="L233" i="29" s="1"/>
  <c r="AA167" i="29"/>
  <c r="AA207" i="29" s="1"/>
  <c r="O183" i="29"/>
  <c r="O223" i="29" s="1"/>
  <c r="V194" i="29"/>
  <c r="V234" i="29" s="1"/>
  <c r="R177" i="29"/>
  <c r="R217" i="29" s="1"/>
  <c r="H198" i="29"/>
  <c r="H238" i="29" s="1"/>
  <c r="J173" i="29"/>
  <c r="J213" i="29" s="1"/>
  <c r="V185" i="29"/>
  <c r="V225" i="29" s="1"/>
  <c r="V176" i="29"/>
  <c r="V216" i="29" s="1"/>
  <c r="U198" i="29"/>
  <c r="U238" i="29" s="1"/>
  <c r="G188" i="29"/>
  <c r="G228" i="29" s="1"/>
  <c r="N167" i="29"/>
  <c r="N207" i="29" s="1"/>
  <c r="AG189" i="29"/>
  <c r="AG229" i="29" s="1"/>
  <c r="P175" i="29"/>
  <c r="P215" i="29" s="1"/>
  <c r="AL181" i="29"/>
  <c r="AL221" i="29" s="1"/>
  <c r="H175" i="29"/>
  <c r="H215" i="29" s="1"/>
  <c r="X189" i="29"/>
  <c r="X229" i="29" s="1"/>
  <c r="AD180" i="29"/>
  <c r="AD220" i="29" s="1"/>
  <c r="N191" i="29"/>
  <c r="N231" i="29" s="1"/>
  <c r="Y174" i="29"/>
  <c r="Y214" i="29" s="1"/>
  <c r="F191" i="29"/>
  <c r="F231" i="29" s="1"/>
  <c r="T173" i="29"/>
  <c r="T213" i="29" s="1"/>
  <c r="I201" i="29"/>
  <c r="I241" i="29" s="1"/>
  <c r="H194" i="29"/>
  <c r="H234" i="29" s="1"/>
  <c r="L175" i="29"/>
  <c r="L215" i="29" s="1"/>
  <c r="Q175" i="29"/>
  <c r="Q215" i="29" s="1"/>
  <c r="Q195" i="29"/>
  <c r="Q235" i="29" s="1"/>
  <c r="D184" i="29"/>
  <c r="D224" i="29" s="1"/>
  <c r="AJ176" i="29"/>
  <c r="AJ216" i="29" s="1"/>
  <c r="AC192" i="29"/>
  <c r="AC232" i="29" s="1"/>
  <c r="S173" i="29"/>
  <c r="S213" i="29" s="1"/>
  <c r="E178" i="29"/>
  <c r="E218" i="29" s="1"/>
  <c r="AF199" i="29"/>
  <c r="AF239" i="29" s="1"/>
  <c r="AB175" i="29"/>
  <c r="AB215" i="29" s="1"/>
  <c r="F169" i="29"/>
  <c r="F209" i="29" s="1"/>
  <c r="O178" i="29"/>
  <c r="O218" i="29" s="1"/>
  <c r="Q166" i="29"/>
  <c r="Q206" i="29" s="1"/>
  <c r="AG169" i="29"/>
  <c r="AG209" i="29" s="1"/>
  <c r="AL192" i="29"/>
  <c r="AL232" i="29" s="1"/>
  <c r="AG185" i="29"/>
  <c r="AG225" i="29" s="1"/>
  <c r="AJ185" i="29"/>
  <c r="AJ225" i="29" s="1"/>
  <c r="S188" i="29"/>
  <c r="S228" i="29" s="1"/>
  <c r="J189" i="29"/>
  <c r="J229" i="29" s="1"/>
  <c r="AM186" i="29"/>
  <c r="AM226" i="29" s="1"/>
  <c r="M169" i="29"/>
  <c r="M209" i="29" s="1"/>
  <c r="AL199" i="29"/>
  <c r="AL239" i="29" s="1"/>
  <c r="H174" i="29"/>
  <c r="H214" i="29" s="1"/>
  <c r="AF172" i="29"/>
  <c r="AF212" i="29" s="1"/>
  <c r="J171" i="29"/>
  <c r="J211" i="29" s="1"/>
  <c r="E175" i="29"/>
  <c r="E215" i="29" s="1"/>
  <c r="M165" i="29"/>
  <c r="M205" i="29" s="1"/>
  <c r="AD179" i="29"/>
  <c r="AD219" i="29" s="1"/>
  <c r="AK195" i="29"/>
  <c r="AK235" i="29" s="1"/>
  <c r="AI177" i="29"/>
  <c r="AI217" i="29" s="1"/>
  <c r="AJ197" i="29"/>
  <c r="AJ237" i="29" s="1"/>
  <c r="S201" i="29"/>
  <c r="S241" i="29" s="1"/>
  <c r="AK168" i="29"/>
  <c r="AK208" i="29" s="1"/>
  <c r="O187" i="29"/>
  <c r="O227" i="29" s="1"/>
  <c r="Z172" i="29"/>
  <c r="Z212" i="29" s="1"/>
  <c r="Z182" i="29"/>
  <c r="Z222" i="29" s="1"/>
  <c r="F197" i="29"/>
  <c r="F237" i="29" s="1"/>
  <c r="E174" i="29"/>
  <c r="E214" i="29" s="1"/>
  <c r="L186" i="29"/>
  <c r="L226" i="29" s="1"/>
  <c r="AB198" i="29"/>
  <c r="AB238" i="29" s="1"/>
  <c r="I176" i="29"/>
  <c r="I216" i="29" s="1"/>
  <c r="D200" i="29"/>
  <c r="D240" i="29" s="1"/>
  <c r="C166" i="29"/>
  <c r="C206" i="29" s="1"/>
  <c r="Y178" i="29"/>
  <c r="Y218" i="29" s="1"/>
  <c r="E191" i="29"/>
  <c r="E231" i="29" s="1"/>
  <c r="AH168" i="29"/>
  <c r="AH208" i="29" s="1"/>
  <c r="P181" i="29"/>
  <c r="P221" i="29" s="1"/>
  <c r="F201" i="29"/>
  <c r="F241" i="29" s="1"/>
  <c r="M179" i="29"/>
  <c r="M219" i="29" s="1"/>
  <c r="AK200" i="29"/>
  <c r="AK240" i="29" s="1"/>
  <c r="R188" i="29"/>
  <c r="R228" i="29" s="1"/>
  <c r="AM188" i="29"/>
  <c r="AM228" i="29" s="1"/>
  <c r="G167" i="29"/>
  <c r="G207" i="29" s="1"/>
  <c r="C168" i="29"/>
  <c r="C208" i="29" s="1"/>
  <c r="I171" i="29"/>
  <c r="I211" i="29" s="1"/>
  <c r="AI169" i="29"/>
  <c r="AI209" i="29" s="1"/>
  <c r="AG172" i="29"/>
  <c r="AG212" i="29" s="1"/>
  <c r="K165" i="29"/>
  <c r="K205" i="29" s="1"/>
  <c r="AC195" i="29"/>
  <c r="AC235" i="29" s="1"/>
  <c r="AL180" i="29"/>
  <c r="AL220" i="29" s="1"/>
  <c r="U195" i="29"/>
  <c r="U235" i="29" s="1"/>
  <c r="AM190" i="29"/>
  <c r="AM230" i="29" s="1"/>
  <c r="W197" i="29"/>
  <c r="W237" i="29" s="1"/>
  <c r="R186" i="29"/>
  <c r="R226" i="29" s="1"/>
  <c r="N181" i="29"/>
  <c r="N221" i="29" s="1"/>
  <c r="P185" i="29"/>
  <c r="P225" i="29" s="1"/>
  <c r="AE170" i="29"/>
  <c r="AE210" i="29" s="1"/>
  <c r="M189" i="29"/>
  <c r="M229" i="29" s="1"/>
  <c r="AG167" i="29"/>
  <c r="AG207" i="29" s="1"/>
  <c r="G190" i="29"/>
  <c r="G230" i="29" s="1"/>
  <c r="T189" i="29"/>
  <c r="T229" i="29" s="1"/>
  <c r="P178" i="29"/>
  <c r="P218" i="29" s="1"/>
  <c r="L190" i="29"/>
  <c r="L230" i="29" s="1"/>
  <c r="Z194" i="29"/>
  <c r="Z234" i="29" s="1"/>
  <c r="J201" i="29"/>
  <c r="J241" i="29" s="1"/>
  <c r="AB190" i="29"/>
  <c r="AB230" i="29" s="1"/>
  <c r="AJ191" i="29"/>
  <c r="AJ231" i="29" s="1"/>
  <c r="AB191" i="29"/>
  <c r="AB231" i="29" s="1"/>
  <c r="K192" i="29"/>
  <c r="K232" i="29" s="1"/>
  <c r="E176" i="29"/>
  <c r="E216" i="29" s="1"/>
  <c r="K194" i="29"/>
  <c r="K234" i="29" s="1"/>
  <c r="T201" i="29"/>
  <c r="T241" i="29" s="1"/>
  <c r="AL172" i="29"/>
  <c r="AL212" i="29" s="1"/>
  <c r="S176" i="29"/>
  <c r="S216" i="29" s="1"/>
  <c r="Z171" i="29"/>
  <c r="Z211" i="29" s="1"/>
  <c r="R189" i="29"/>
  <c r="R229" i="29" s="1"/>
  <c r="J185" i="29"/>
  <c r="J225" i="29" s="1"/>
  <c r="K198" i="29"/>
  <c r="K238" i="29" s="1"/>
  <c r="AB201" i="29"/>
  <c r="AB241" i="29" s="1"/>
  <c r="J170" i="29"/>
  <c r="J210" i="29" s="1"/>
  <c r="E189" i="29"/>
  <c r="E229" i="29" s="1"/>
  <c r="AF190" i="29"/>
  <c r="AF230" i="29" s="1"/>
  <c r="R170" i="29"/>
  <c r="R210" i="29" s="1"/>
  <c r="AE179" i="29"/>
  <c r="AE219" i="29" s="1"/>
  <c r="R179" i="29"/>
  <c r="R219" i="29" s="1"/>
  <c r="AH177" i="29"/>
  <c r="AH217" i="29" s="1"/>
  <c r="I168" i="29"/>
  <c r="I208" i="29" s="1"/>
  <c r="AB169" i="29"/>
  <c r="AB209" i="29" s="1"/>
  <c r="D177" i="29"/>
  <c r="D217" i="29" s="1"/>
  <c r="C183" i="29"/>
  <c r="C223" i="29" s="1"/>
  <c r="Y189" i="29"/>
  <c r="Y229" i="29" s="1"/>
  <c r="O170" i="29"/>
  <c r="O210" i="29" s="1"/>
  <c r="E198" i="29"/>
  <c r="E238" i="29" s="1"/>
  <c r="X199" i="29"/>
  <c r="X239" i="29" s="1"/>
  <c r="AG196" i="29"/>
  <c r="AG236" i="29" s="1"/>
  <c r="Q197" i="29"/>
  <c r="Q237" i="29" s="1"/>
  <c r="AI165" i="29"/>
  <c r="AI205" i="29" s="1"/>
  <c r="AF176" i="29"/>
  <c r="AF216" i="29" s="1"/>
  <c r="AM198" i="29"/>
  <c r="AM238" i="29" s="1"/>
  <c r="S177" i="29"/>
  <c r="S217" i="29" s="1"/>
  <c r="M191" i="29"/>
  <c r="M231" i="29" s="1"/>
  <c r="AJ180" i="29"/>
  <c r="AJ220" i="29" s="1"/>
  <c r="D171" i="29"/>
  <c r="D211" i="29" s="1"/>
  <c r="AL165" i="29"/>
  <c r="AL205" i="29" s="1"/>
  <c r="U197" i="29"/>
  <c r="U237" i="29" s="1"/>
  <c r="K197" i="29"/>
  <c r="K237" i="29" s="1"/>
  <c r="AL191" i="29"/>
  <c r="AL231" i="29" s="1"/>
  <c r="AL198" i="29"/>
  <c r="AL238" i="29" s="1"/>
  <c r="R181" i="29"/>
  <c r="R221" i="29" s="1"/>
  <c r="R173" i="29"/>
  <c r="R213" i="29" s="1"/>
  <c r="AA181" i="29"/>
  <c r="AA221" i="29" s="1"/>
  <c r="U167" i="29"/>
  <c r="U207" i="29" s="1"/>
  <c r="AG179" i="29"/>
  <c r="AG219" i="29" s="1"/>
  <c r="AM197" i="29"/>
  <c r="AM237" i="29" s="1"/>
  <c r="E197" i="29"/>
  <c r="E237" i="29" s="1"/>
  <c r="O201" i="29"/>
  <c r="O241" i="29" s="1"/>
  <c r="D187" i="29"/>
  <c r="D227" i="29" s="1"/>
  <c r="AB187" i="29"/>
  <c r="AB227" i="29" s="1"/>
  <c r="I191" i="29"/>
  <c r="I231" i="29" s="1"/>
  <c r="N173" i="29"/>
  <c r="N213" i="29" s="1"/>
  <c r="AL177" i="29"/>
  <c r="AL217" i="29" s="1"/>
  <c r="Z185" i="29"/>
  <c r="Z225" i="29" s="1"/>
  <c r="K171" i="29"/>
  <c r="K211" i="29" s="1"/>
  <c r="T175" i="29"/>
  <c r="T215" i="29" s="1"/>
  <c r="N185" i="29"/>
  <c r="N225" i="29" s="1"/>
  <c r="AK196" i="29"/>
  <c r="AK236" i="29" s="1"/>
  <c r="Z166" i="29"/>
  <c r="Z206" i="29" s="1"/>
  <c r="AD170" i="29"/>
  <c r="AD210" i="29" s="1"/>
  <c r="K200" i="29"/>
  <c r="K240" i="29" s="1"/>
  <c r="Y173" i="29"/>
  <c r="Y213" i="29" s="1"/>
  <c r="AL188" i="29"/>
  <c r="AL228" i="29" s="1"/>
  <c r="H200" i="29"/>
  <c r="H240" i="29" s="1"/>
  <c r="C178" i="29"/>
  <c r="C218" i="29" s="1"/>
  <c r="AM166" i="29"/>
  <c r="AM206" i="29" s="1"/>
  <c r="I200" i="29"/>
  <c r="I240" i="29" s="1"/>
  <c r="Z167" i="29"/>
  <c r="Z207" i="29" s="1"/>
  <c r="AA195" i="29"/>
  <c r="AA235" i="29" s="1"/>
  <c r="S172" i="29"/>
  <c r="S212" i="29" s="1"/>
  <c r="F165" i="29"/>
  <c r="F205" i="29" s="1"/>
  <c r="Y176" i="29"/>
  <c r="Y216" i="29" s="1"/>
  <c r="AI187" i="29"/>
  <c r="AI227" i="29" s="1"/>
  <c r="AD165" i="29"/>
  <c r="AD205" i="29" s="1"/>
  <c r="AB178" i="29"/>
  <c r="AB218" i="29" s="1"/>
  <c r="AM201" i="29"/>
  <c r="AM241" i="29" s="1"/>
  <c r="AJ170" i="29"/>
  <c r="AJ210" i="29" s="1"/>
  <c r="P166" i="29"/>
  <c r="P206" i="29" s="1"/>
  <c r="AL178" i="29"/>
  <c r="AL218" i="29" s="1"/>
  <c r="H197" i="29"/>
  <c r="H237" i="29" s="1"/>
  <c r="I193" i="29"/>
  <c r="I233" i="29" s="1"/>
  <c r="AK187" i="29"/>
  <c r="AK227" i="29" s="1"/>
  <c r="Q201" i="29"/>
  <c r="Q241" i="29" s="1"/>
  <c r="AB165" i="29"/>
  <c r="AB205" i="29" s="1"/>
  <c r="D166" i="29"/>
  <c r="D206" i="29" s="1"/>
  <c r="E179" i="29"/>
  <c r="E219" i="29" s="1"/>
  <c r="H190" i="29"/>
  <c r="H230" i="29" s="1"/>
  <c r="V188" i="29"/>
  <c r="V228" i="29" s="1"/>
  <c r="N197" i="29"/>
  <c r="N237" i="29" s="1"/>
  <c r="AH199" i="29"/>
  <c r="AH239" i="29" s="1"/>
  <c r="U172" i="29"/>
  <c r="U212" i="29" s="1"/>
  <c r="M184" i="29"/>
  <c r="M224" i="29" s="1"/>
  <c r="R165" i="29"/>
  <c r="R205" i="29" s="1"/>
  <c r="AB192" i="29"/>
  <c r="AB232" i="29" s="1"/>
  <c r="AC198" i="29"/>
  <c r="AC238" i="29" s="1"/>
  <c r="AE171" i="29"/>
  <c r="AE211" i="29" s="1"/>
  <c r="F167" i="29"/>
  <c r="F207" i="29" s="1"/>
  <c r="G199" i="29"/>
  <c r="G239" i="29" s="1"/>
  <c r="G192" i="29"/>
  <c r="G232" i="29" s="1"/>
  <c r="C189" i="29"/>
  <c r="C229" i="29" s="1"/>
  <c r="AC191" i="29"/>
  <c r="AC231" i="29" s="1"/>
  <c r="Y172" i="29"/>
  <c r="Y212" i="29" s="1"/>
  <c r="T200" i="29"/>
  <c r="T240" i="29" s="1"/>
  <c r="W168" i="29"/>
  <c r="W208" i="29" s="1"/>
  <c r="U200" i="29"/>
  <c r="U240" i="29" s="1"/>
  <c r="AD190" i="29"/>
  <c r="AD230" i="29" s="1"/>
  <c r="AC167" i="29"/>
  <c r="AC207" i="29" s="1"/>
  <c r="E170" i="29"/>
  <c r="E210" i="29" s="1"/>
  <c r="AF183" i="29"/>
  <c r="AF223" i="29" s="1"/>
  <c r="G186" i="29"/>
  <c r="G226" i="29" s="1"/>
  <c r="AM173" i="29"/>
  <c r="AM213" i="29" s="1"/>
  <c r="AM196" i="29"/>
  <c r="AM236" i="29" s="1"/>
  <c r="I173" i="29"/>
  <c r="I213" i="29" s="1"/>
  <c r="R166" i="29"/>
  <c r="R206" i="29" s="1"/>
  <c r="M198" i="29"/>
  <c r="M238" i="29" s="1"/>
  <c r="U170" i="29"/>
  <c r="U210" i="29" s="1"/>
  <c r="H191" i="29"/>
  <c r="H231" i="29" s="1"/>
  <c r="K174" i="29"/>
  <c r="K214" i="29" s="1"/>
  <c r="V189" i="29"/>
  <c r="V229" i="29" s="1"/>
  <c r="J193" i="29"/>
  <c r="J233" i="29" s="1"/>
  <c r="AK170" i="29"/>
  <c r="AK210" i="29" s="1"/>
  <c r="AG168" i="29"/>
  <c r="AG208" i="29" s="1"/>
  <c r="AH174" i="29"/>
  <c r="AH214" i="29" s="1"/>
  <c r="O198" i="29"/>
  <c r="O238" i="29" s="1"/>
  <c r="V190" i="29"/>
  <c r="V230" i="29" s="1"/>
  <c r="G198" i="29"/>
  <c r="G238" i="29" s="1"/>
  <c r="S191" i="29"/>
  <c r="S231" i="29" s="1"/>
  <c r="AD178" i="29"/>
  <c r="AD218" i="29" s="1"/>
  <c r="T178" i="29"/>
  <c r="T218" i="29" s="1"/>
  <c r="AJ201" i="29"/>
  <c r="AJ241" i="29" s="1"/>
  <c r="AB172" i="29"/>
  <c r="AB212" i="29" s="1"/>
  <c r="AB182" i="29"/>
  <c r="AB222" i="29" s="1"/>
  <c r="E187" i="29"/>
  <c r="E227" i="29" s="1"/>
  <c r="AK182" i="29"/>
  <c r="AK222" i="29" s="1"/>
  <c r="AI185" i="29"/>
  <c r="AI225" i="29" s="1"/>
  <c r="S195" i="29"/>
  <c r="S235" i="29" s="1"/>
  <c r="R194" i="29"/>
  <c r="R234" i="29" s="1"/>
  <c r="M178" i="29"/>
  <c r="M218" i="29" s="1"/>
  <c r="H179" i="29"/>
  <c r="H219" i="29" s="1"/>
  <c r="J177" i="29"/>
  <c r="J217" i="29" s="1"/>
  <c r="H172" i="29"/>
  <c r="H212" i="29" s="1"/>
  <c r="P184" i="29"/>
  <c r="P224" i="29" s="1"/>
  <c r="AH180" i="29"/>
  <c r="AH220" i="29" s="1"/>
  <c r="U190" i="29"/>
  <c r="U230" i="29" s="1"/>
  <c r="AF177" i="29"/>
  <c r="AF217" i="29" s="1"/>
  <c r="L182" i="29"/>
  <c r="L222" i="29" s="1"/>
  <c r="AC176" i="29"/>
  <c r="AC216" i="29" s="1"/>
  <c r="AG198" i="29"/>
  <c r="AG238" i="29" s="1"/>
  <c r="R193" i="29"/>
  <c r="R233" i="29" s="1"/>
  <c r="AK176" i="29"/>
  <c r="AK216" i="29" s="1"/>
  <c r="Y187" i="29"/>
  <c r="Y227" i="29" s="1"/>
  <c r="K167" i="29"/>
  <c r="K207" i="29" s="1"/>
  <c r="V195" i="29"/>
  <c r="V235" i="29" s="1"/>
  <c r="AI170" i="29"/>
  <c r="AI210" i="29" s="1"/>
  <c r="W177" i="29"/>
  <c r="W217" i="29" s="1"/>
  <c r="AH194" i="29"/>
  <c r="AH234" i="29" s="1"/>
  <c r="F189" i="29"/>
  <c r="F229" i="29" s="1"/>
  <c r="AL183" i="29"/>
  <c r="AL223" i="29" s="1"/>
  <c r="V193" i="29"/>
  <c r="V233" i="29" s="1"/>
  <c r="AL187" i="29"/>
  <c r="AL227" i="29" s="1"/>
  <c r="D168" i="29"/>
  <c r="D208" i="29" s="1"/>
  <c r="L167" i="29"/>
  <c r="L207" i="29" s="1"/>
  <c r="AL166" i="29"/>
  <c r="AL206" i="29" s="1"/>
  <c r="Q191" i="29"/>
  <c r="Q231" i="29" s="1"/>
  <c r="AI179" i="29"/>
  <c r="AI219" i="29" s="1"/>
  <c r="Y201" i="29"/>
  <c r="Y241" i="29" s="1"/>
  <c r="P179" i="29"/>
  <c r="P219" i="29" s="1"/>
  <c r="X190" i="29"/>
  <c r="X230" i="29" s="1"/>
  <c r="AH167" i="29"/>
  <c r="AH207" i="29" s="1"/>
  <c r="N194" i="29"/>
  <c r="N234" i="29" s="1"/>
  <c r="Z187" i="29"/>
  <c r="Z227" i="29" s="1"/>
  <c r="AM171" i="29"/>
  <c r="AM211" i="29" s="1"/>
  <c r="AD171" i="29"/>
  <c r="AD211" i="29" s="1"/>
  <c r="M166" i="29"/>
  <c r="M206" i="29" s="1"/>
  <c r="V192" i="29"/>
  <c r="V232" i="29" s="1"/>
  <c r="W181" i="29"/>
  <c r="W221" i="29" s="1"/>
  <c r="AC177" i="29"/>
  <c r="AC217" i="29" s="1"/>
  <c r="AA168" i="29"/>
  <c r="AA208" i="29" s="1"/>
  <c r="O195" i="29"/>
  <c r="O235" i="29" s="1"/>
  <c r="X172" i="29"/>
  <c r="X212" i="29" s="1"/>
  <c r="AB186" i="29"/>
  <c r="AB226" i="29" s="1"/>
  <c r="H168" i="29"/>
  <c r="H208" i="29" s="1"/>
  <c r="AI197" i="29"/>
  <c r="AI237" i="29" s="1"/>
  <c r="AD189" i="29"/>
  <c r="AD229" i="29" s="1"/>
  <c r="N200" i="29"/>
  <c r="N240" i="29" s="1"/>
  <c r="F186" i="29"/>
  <c r="F226" i="29" s="1"/>
  <c r="AM189" i="29"/>
  <c r="AM229" i="29" s="1"/>
  <c r="G201" i="29"/>
  <c r="G241" i="29" s="1"/>
  <c r="W196" i="29"/>
  <c r="W236" i="29" s="1"/>
  <c r="N176" i="29"/>
  <c r="N216" i="29" s="1"/>
  <c r="G173" i="29"/>
  <c r="G213" i="29" s="1"/>
  <c r="L198" i="29"/>
  <c r="L238" i="29" s="1"/>
  <c r="AK193" i="29"/>
  <c r="AK233" i="29" s="1"/>
  <c r="T177" i="29"/>
  <c r="T217" i="29" s="1"/>
  <c r="AA166" i="29"/>
  <c r="AA206" i="29" s="1"/>
  <c r="AA171" i="29"/>
  <c r="AA211" i="29" s="1"/>
  <c r="S197" i="29"/>
  <c r="S237" i="29" s="1"/>
  <c r="C181" i="29"/>
  <c r="C221" i="29" s="1"/>
  <c r="E195" i="29"/>
  <c r="E235" i="29" s="1"/>
  <c r="J183" i="29"/>
  <c r="J223" i="29" s="1"/>
  <c r="AG190" i="29"/>
  <c r="AG230" i="29" s="1"/>
  <c r="AF178" i="29"/>
  <c r="AF218" i="29" s="1"/>
  <c r="Z175" i="29"/>
  <c r="Z215" i="29" s="1"/>
  <c r="AM193" i="29"/>
  <c r="AM233" i="29" s="1"/>
  <c r="G181" i="29"/>
  <c r="G221" i="29" s="1"/>
  <c r="W166" i="29"/>
  <c r="W206" i="29" s="1"/>
  <c r="N172" i="29"/>
  <c r="N212" i="29" s="1"/>
  <c r="AJ174" i="29"/>
  <c r="AJ214" i="29" s="1"/>
  <c r="E194" i="29"/>
  <c r="E234" i="29" s="1"/>
  <c r="AE177" i="29"/>
  <c r="AE217" i="29" s="1"/>
  <c r="AA194" i="29"/>
  <c r="AA234" i="29" s="1"/>
  <c r="AD168" i="29"/>
  <c r="AD208" i="29" s="1"/>
  <c r="AG174" i="29"/>
  <c r="AG214" i="29" s="1"/>
  <c r="AL169" i="29"/>
  <c r="AL209" i="29" s="1"/>
  <c r="AI182" i="29"/>
  <c r="AI222" i="29" s="1"/>
  <c r="AC185" i="29"/>
  <c r="AC225" i="29" s="1"/>
  <c r="Y191" i="29"/>
  <c r="Y231" i="29" s="1"/>
  <c r="R175" i="29"/>
  <c r="R215" i="29" s="1"/>
  <c r="S190" i="29"/>
  <c r="S230" i="29" s="1"/>
  <c r="AF196" i="29"/>
  <c r="AF236" i="29" s="1"/>
  <c r="AA200" i="29"/>
  <c r="AA240" i="29" s="1"/>
  <c r="I180" i="29"/>
  <c r="I220" i="29" s="1"/>
  <c r="T195" i="29"/>
  <c r="T235" i="29" s="1"/>
  <c r="N171" i="29"/>
  <c r="N211" i="29" s="1"/>
  <c r="G168" i="29"/>
  <c r="G208" i="29" s="1"/>
  <c r="AE172" i="29"/>
  <c r="AE212" i="29" s="1"/>
  <c r="F192" i="29"/>
  <c r="F232" i="29" s="1"/>
  <c r="S185" i="29"/>
  <c r="S225" i="29" s="1"/>
  <c r="E200" i="29"/>
  <c r="E240" i="29" s="1"/>
  <c r="U177" i="29"/>
  <c r="U217" i="29" s="1"/>
  <c r="AK178" i="29"/>
  <c r="AK218" i="29" s="1"/>
  <c r="N188" i="29"/>
  <c r="N228" i="29" s="1"/>
  <c r="W200" i="29"/>
  <c r="W240" i="29" s="1"/>
  <c r="E186" i="29"/>
  <c r="E226" i="29" s="1"/>
  <c r="Q179" i="29"/>
  <c r="Q219" i="29" s="1"/>
  <c r="F172" i="29"/>
  <c r="F212" i="29" s="1"/>
  <c r="X179" i="29"/>
  <c r="X219" i="29" s="1"/>
  <c r="R182" i="29"/>
  <c r="R222" i="29" s="1"/>
  <c r="E172" i="29"/>
  <c r="E212" i="29" s="1"/>
  <c r="AC193" i="29"/>
  <c r="AC233" i="29" s="1"/>
  <c r="E182" i="29"/>
  <c r="E222" i="29" s="1"/>
  <c r="Y179" i="29"/>
  <c r="Y219" i="29" s="1"/>
  <c r="X167" i="29"/>
  <c r="X207" i="29" s="1"/>
  <c r="M199" i="29"/>
  <c r="M239" i="29" s="1"/>
  <c r="AA197" i="29"/>
  <c r="AA237" i="29" s="1"/>
  <c r="U171" i="29"/>
  <c r="U211" i="29" s="1"/>
  <c r="J181" i="29"/>
  <c r="J221" i="29" s="1"/>
  <c r="T187" i="29"/>
  <c r="T227" i="29" s="1"/>
  <c r="AC175" i="29"/>
  <c r="AC215" i="29" s="1"/>
  <c r="J176" i="29"/>
  <c r="J216" i="29" s="1"/>
  <c r="AK177" i="29"/>
  <c r="AK217" i="29" s="1"/>
  <c r="X184" i="29"/>
  <c r="X224" i="29" s="1"/>
  <c r="O181" i="29"/>
  <c r="O221" i="29" s="1"/>
  <c r="AA172" i="29"/>
  <c r="AA212" i="29" s="1"/>
  <c r="AI199" i="29"/>
  <c r="AI239" i="29" s="1"/>
  <c r="F178" i="29"/>
  <c r="F218" i="29" s="1"/>
  <c r="U176" i="29"/>
  <c r="U216" i="29" s="1"/>
  <c r="AL196" i="29"/>
  <c r="AL236" i="29" s="1"/>
  <c r="AE180" i="29"/>
  <c r="AE220" i="29" s="1"/>
  <c r="H186" i="29"/>
  <c r="H226" i="29" s="1"/>
  <c r="S169" i="29"/>
  <c r="S209" i="29" s="1"/>
  <c r="V177" i="29"/>
  <c r="V217" i="29" s="1"/>
  <c r="AH198" i="29"/>
  <c r="AH238" i="29" s="1"/>
  <c r="AB166" i="29"/>
  <c r="AB206" i="29" s="1"/>
  <c r="J198" i="29"/>
  <c r="J238" i="29" s="1"/>
  <c r="L194" i="29"/>
  <c r="L234" i="29" s="1"/>
  <c r="P192" i="29"/>
  <c r="P232" i="29" s="1"/>
  <c r="AE169" i="29"/>
  <c r="AE209" i="29" s="1"/>
  <c r="W195" i="29"/>
  <c r="W235" i="29" s="1"/>
  <c r="AC180" i="29"/>
  <c r="AC220" i="29" s="1"/>
  <c r="P201" i="29"/>
  <c r="P241" i="29" s="1"/>
  <c r="Z179" i="29"/>
  <c r="Z219" i="29" s="1"/>
  <c r="AL179" i="29"/>
  <c r="AL219" i="29" s="1"/>
  <c r="AF173" i="29"/>
  <c r="AF213" i="29" s="1"/>
  <c r="S186" i="29"/>
  <c r="S226" i="29" s="1"/>
  <c r="AG184" i="29"/>
  <c r="AG224" i="29" s="1"/>
  <c r="AA191" i="29"/>
  <c r="AA231" i="29" s="1"/>
  <c r="K179" i="29"/>
  <c r="K219" i="29" s="1"/>
  <c r="AI175" i="29"/>
  <c r="AI215" i="29" s="1"/>
  <c r="M176" i="29"/>
  <c r="M216" i="29" s="1"/>
  <c r="AC197" i="29"/>
  <c r="AC237" i="29" s="1"/>
  <c r="AE184" i="29"/>
  <c r="AE224" i="29" s="1"/>
  <c r="Y167" i="29"/>
  <c r="Y207" i="29" s="1"/>
  <c r="AE165" i="29"/>
  <c r="AE205" i="29" s="1"/>
  <c r="X188" i="29"/>
  <c r="X228" i="29" s="1"/>
  <c r="E166" i="29"/>
  <c r="E206" i="29" s="1"/>
  <c r="T191" i="29"/>
  <c r="T231" i="29" s="1"/>
  <c r="V169" i="29"/>
  <c r="V209" i="29" s="1"/>
  <c r="I169" i="29"/>
  <c r="I209" i="29" s="1"/>
  <c r="Q183" i="29"/>
  <c r="Q223" i="29" s="1"/>
  <c r="J184" i="29"/>
  <c r="J224" i="29" s="1"/>
  <c r="AD183" i="29"/>
  <c r="AD223" i="29" s="1"/>
  <c r="N184" i="29"/>
  <c r="N224" i="29" s="1"/>
  <c r="AE195" i="29"/>
  <c r="AE235" i="29" s="1"/>
  <c r="D185" i="29"/>
  <c r="D225" i="29" s="1"/>
  <c r="AF197" i="29"/>
  <c r="AF237" i="29" s="1"/>
  <c r="Z181" i="29"/>
  <c r="Z221" i="29" s="1"/>
  <c r="AJ187" i="29"/>
  <c r="AJ227" i="29" s="1"/>
  <c r="E185" i="29"/>
  <c r="E225" i="29" s="1"/>
  <c r="I184" i="29"/>
  <c r="I224" i="29" s="1"/>
  <c r="I174" i="29"/>
  <c r="I214" i="29" s="1"/>
  <c r="K169" i="29"/>
  <c r="K209" i="29" s="1"/>
  <c r="AB194" i="29"/>
  <c r="AB234" i="29" s="1"/>
  <c r="J172" i="29"/>
  <c r="J212" i="29" s="1"/>
  <c r="AD167" i="29"/>
  <c r="AD207" i="29" s="1"/>
  <c r="Z165" i="29"/>
  <c r="Z205" i="29" s="1"/>
  <c r="C195" i="29"/>
  <c r="C235" i="29" s="1"/>
  <c r="N166" i="29"/>
  <c r="N206" i="29" s="1"/>
  <c r="L169" i="29"/>
  <c r="L209" i="29" s="1"/>
  <c r="V183" i="29"/>
  <c r="V223" i="29" s="1"/>
  <c r="AG173" i="29"/>
  <c r="AG213" i="29" s="1"/>
  <c r="AE197" i="29"/>
  <c r="AE237" i="29" s="1"/>
  <c r="AK197" i="29"/>
  <c r="AK237" i="29" s="1"/>
  <c r="K182" i="29"/>
  <c r="K222" i="29" s="1"/>
  <c r="K178" i="29"/>
  <c r="K218" i="29" s="1"/>
  <c r="AL185" i="29"/>
  <c r="AL225" i="29" s="1"/>
  <c r="I198" i="29"/>
  <c r="I238" i="29" s="1"/>
  <c r="C176" i="29"/>
  <c r="C216" i="29" s="1"/>
  <c r="K190" i="29"/>
  <c r="K230" i="29" s="1"/>
  <c r="T169" i="29"/>
  <c r="T209" i="29" s="1"/>
  <c r="H176" i="29"/>
  <c r="H216" i="29" s="1"/>
  <c r="AD173" i="29"/>
  <c r="AD213" i="29" s="1"/>
  <c r="U165" i="29"/>
  <c r="U205" i="29" s="1"/>
  <c r="AE188" i="29"/>
  <c r="AE228" i="29" s="1"/>
  <c r="AI193" i="29"/>
  <c r="AI233" i="29" s="1"/>
  <c r="Y175" i="29"/>
  <c r="Y215" i="29" s="1"/>
  <c r="J182" i="29"/>
  <c r="J222" i="29" s="1"/>
  <c r="L174" i="29"/>
  <c r="L214" i="29" s="1"/>
  <c r="S170" i="29"/>
  <c r="S210" i="29" s="1"/>
  <c r="U201" i="29"/>
  <c r="U241" i="29" s="1"/>
  <c r="R168" i="29"/>
  <c r="R208" i="29" s="1"/>
  <c r="AL190" i="29"/>
  <c r="AL230" i="29" s="1"/>
  <c r="AI183" i="29"/>
  <c r="AI223" i="29" s="1"/>
  <c r="F185" i="29"/>
  <c r="F225" i="29" s="1"/>
  <c r="I190" i="29"/>
  <c r="I230" i="29" s="1"/>
  <c r="F182" i="29"/>
  <c r="F222" i="29" s="1"/>
  <c r="Q200" i="29"/>
  <c r="Q240" i="29" s="1"/>
  <c r="K166" i="29"/>
  <c r="K206" i="29" s="1"/>
  <c r="AF181" i="29"/>
  <c r="AF221" i="29" s="1"/>
  <c r="Z183" i="29"/>
  <c r="Z223" i="29" s="1"/>
  <c r="F171" i="29"/>
  <c r="F211" i="29" s="1"/>
  <c r="H171" i="29"/>
  <c r="H211" i="29" s="1"/>
  <c r="E201" i="29"/>
  <c r="E241" i="29" s="1"/>
  <c r="AI176" i="29"/>
  <c r="AI216" i="29" s="1"/>
  <c r="L173" i="29"/>
  <c r="L213" i="29" s="1"/>
  <c r="W175" i="29"/>
  <c r="W215" i="29" s="1"/>
  <c r="AA175" i="29"/>
  <c r="AA215" i="29" s="1"/>
  <c r="AF166" i="29"/>
  <c r="AF206" i="29" s="1"/>
  <c r="R187" i="29"/>
  <c r="R227" i="29" s="1"/>
  <c r="AJ188" i="29"/>
  <c r="AJ228" i="29" s="1"/>
  <c r="F181" i="29"/>
  <c r="F221" i="29" s="1"/>
  <c r="AE181" i="29"/>
  <c r="AE221" i="29" s="1"/>
  <c r="AC171" i="29"/>
  <c r="AC211" i="29" s="1"/>
  <c r="Z188" i="29"/>
  <c r="Z228" i="29" s="1"/>
  <c r="J192" i="29"/>
  <c r="J232" i="29" s="1"/>
  <c r="T198" i="29"/>
  <c r="T238" i="29" s="1"/>
  <c r="X194" i="29"/>
  <c r="X234" i="29" s="1"/>
  <c r="G194" i="29"/>
  <c r="G234" i="29" s="1"/>
  <c r="E168" i="29"/>
  <c r="E208" i="29" s="1"/>
  <c r="AB176" i="29"/>
  <c r="AB216" i="29" s="1"/>
  <c r="X166" i="29"/>
  <c r="X206" i="29" s="1"/>
  <c r="V197" i="29"/>
  <c r="V237" i="29" s="1"/>
  <c r="D173" i="29"/>
  <c r="D213" i="29" s="1"/>
  <c r="Q177" i="29"/>
  <c r="Q217" i="29" s="1"/>
  <c r="D199" i="29"/>
  <c r="D239" i="29" s="1"/>
  <c r="I178" i="29"/>
  <c r="I218" i="29" s="1"/>
  <c r="W185" i="29"/>
  <c r="W225" i="29" s="1"/>
  <c r="AF174" i="29"/>
  <c r="AF214" i="29" s="1"/>
  <c r="I188" i="29"/>
  <c r="I228" i="29" s="1"/>
  <c r="I194" i="29"/>
  <c r="I234" i="29" s="1"/>
  <c r="M187" i="29"/>
  <c r="M227" i="29" s="1"/>
  <c r="AC196" i="29"/>
  <c r="AC236" i="29" s="1"/>
  <c r="AH184" i="29"/>
  <c r="AH224" i="29" s="1"/>
  <c r="H165" i="29"/>
  <c r="H205" i="29" s="1"/>
  <c r="R185" i="29"/>
  <c r="R225" i="29" s="1"/>
  <c r="S193" i="29"/>
  <c r="S233" i="29" s="1"/>
  <c r="R169" i="29"/>
  <c r="R209" i="29" s="1"/>
  <c r="M182" i="29"/>
  <c r="M222" i="29" s="1"/>
  <c r="S175" i="29"/>
  <c r="S215" i="29" s="1"/>
  <c r="AI168" i="29"/>
  <c r="AI208" i="29" s="1"/>
  <c r="T168" i="29"/>
  <c r="T208" i="29" s="1"/>
  <c r="W187" i="29"/>
  <c r="W227" i="29" s="1"/>
  <c r="J166" i="29"/>
  <c r="J206" i="29" s="1"/>
  <c r="U187" i="29"/>
  <c r="U227" i="29" s="1"/>
  <c r="U169" i="29"/>
  <c r="U209" i="29" s="1"/>
  <c r="E199" i="29"/>
  <c r="E239" i="29" s="1"/>
  <c r="M168" i="29"/>
  <c r="M208" i="29" s="1"/>
  <c r="D170" i="29"/>
  <c r="D210" i="29" s="1"/>
  <c r="M185" i="29"/>
  <c r="M225" i="29" s="1"/>
  <c r="N174" i="29"/>
  <c r="N214" i="29" s="1"/>
  <c r="AD172" i="29"/>
  <c r="AD212" i="29" s="1"/>
  <c r="U181" i="29"/>
  <c r="U221" i="29" s="1"/>
  <c r="V166" i="29"/>
  <c r="V206" i="29" s="1"/>
  <c r="E193" i="29"/>
  <c r="E233" i="29" s="1"/>
  <c r="Y182" i="29"/>
  <c r="Y222" i="29" s="1"/>
  <c r="D198" i="29"/>
  <c r="D238" i="29" s="1"/>
  <c r="L177" i="29"/>
  <c r="L217" i="29" s="1"/>
  <c r="V191" i="29"/>
  <c r="V231" i="29" s="1"/>
  <c r="D183" i="29"/>
  <c r="D223" i="29" s="1"/>
  <c r="V199" i="29"/>
  <c r="V239" i="29" s="1"/>
  <c r="AM169" i="29"/>
  <c r="AM209" i="29" s="1"/>
  <c r="F195" i="29"/>
  <c r="F235" i="29" s="1"/>
  <c r="AJ183" i="29"/>
  <c r="AJ223" i="29" s="1"/>
  <c r="O193" i="29"/>
  <c r="O233" i="29" s="1"/>
  <c r="AC172" i="29"/>
  <c r="AC212" i="29" s="1"/>
  <c r="X182" i="29"/>
  <c r="X222" i="29" s="1"/>
  <c r="AH179" i="29"/>
  <c r="AH219" i="29" s="1"/>
  <c r="C171" i="29"/>
  <c r="C211" i="29" s="1"/>
  <c r="AA182" i="29"/>
  <c r="AA222" i="29" s="1"/>
  <c r="G178" i="29"/>
  <c r="G218" i="29" s="1"/>
  <c r="Q184" i="29"/>
  <c r="Q224" i="29" s="1"/>
  <c r="AH169" i="29"/>
  <c r="AH209" i="29" s="1"/>
  <c r="AG195" i="29"/>
  <c r="AG235" i="29" s="1"/>
  <c r="E180" i="29"/>
  <c r="E220" i="29" s="1"/>
  <c r="O169" i="29"/>
  <c r="O209" i="29" s="1"/>
  <c r="M197" i="29"/>
  <c r="M237" i="29" s="1"/>
  <c r="M177" i="29"/>
  <c r="M217" i="29" s="1"/>
  <c r="AG186" i="29"/>
  <c r="AG226" i="29" s="1"/>
  <c r="G177" i="29"/>
  <c r="G217" i="29" s="1"/>
  <c r="Z192" i="29"/>
  <c r="Z232" i="29" s="1"/>
  <c r="AF188" i="29"/>
  <c r="AF228" i="29" s="1"/>
  <c r="N190" i="29"/>
  <c r="N230" i="29" s="1"/>
  <c r="AA177" i="29"/>
  <c r="AA217" i="29" s="1"/>
  <c r="K191" i="29"/>
  <c r="K231" i="29" s="1"/>
  <c r="P169" i="29"/>
  <c r="P209" i="29" s="1"/>
  <c r="AJ166" i="29"/>
  <c r="AJ206" i="29" s="1"/>
  <c r="AB200" i="29"/>
  <c r="AB240" i="29" s="1"/>
  <c r="AE174" i="29"/>
  <c r="AE214" i="29" s="1"/>
  <c r="Y165" i="29"/>
  <c r="Y205" i="29" s="1"/>
  <c r="L185" i="29"/>
  <c r="L225" i="29" s="1"/>
  <c r="X180" i="29"/>
  <c r="X220" i="29" s="1"/>
  <c r="I195" i="29"/>
  <c r="I235" i="29" s="1"/>
  <c r="X169" i="29"/>
  <c r="X209" i="29" s="1"/>
  <c r="AI166" i="29"/>
  <c r="AI206" i="29" s="1"/>
  <c r="AM185" i="29"/>
  <c r="AM225" i="29" s="1"/>
  <c r="Q186" i="29"/>
  <c r="Q226" i="29" s="1"/>
  <c r="AD191" i="29"/>
  <c r="AD231" i="29" s="1"/>
  <c r="I175" i="29"/>
  <c r="I215" i="29" s="1"/>
  <c r="W190" i="29"/>
  <c r="W230" i="29" s="1"/>
  <c r="AC166" i="29"/>
  <c r="AC206" i="29" s="1"/>
  <c r="K196" i="29"/>
  <c r="K236" i="29" s="1"/>
  <c r="AA201" i="29"/>
  <c r="AA241" i="29" s="1"/>
  <c r="N198" i="29"/>
  <c r="N238" i="29" s="1"/>
  <c r="U173" i="29"/>
  <c r="U213" i="29" s="1"/>
  <c r="K180" i="29"/>
  <c r="K220" i="29" s="1"/>
  <c r="W188" i="29"/>
  <c r="W228" i="29" s="1"/>
  <c r="AM187" i="29"/>
  <c r="AM227" i="29" s="1"/>
  <c r="AC183" i="29"/>
  <c r="AC223" i="29" s="1"/>
  <c r="M193" i="29"/>
  <c r="M233" i="29" s="1"/>
  <c r="AC168" i="29"/>
  <c r="AC208" i="29" s="1"/>
  <c r="L176" i="29"/>
  <c r="L216" i="29" s="1"/>
  <c r="R201" i="29"/>
  <c r="R241" i="29" s="1"/>
  <c r="AD200" i="29"/>
  <c r="AD240" i="29" s="1"/>
  <c r="R191" i="29"/>
  <c r="R231" i="29" s="1"/>
  <c r="F177" i="29"/>
  <c r="F217" i="29" s="1"/>
  <c r="L184" i="29"/>
  <c r="L224" i="29" s="1"/>
  <c r="AH173" i="29"/>
  <c r="AH213" i="29" s="1"/>
  <c r="AK179" i="29"/>
  <c r="AK219" i="29" s="1"/>
  <c r="G171" i="29"/>
  <c r="G211" i="29" s="1"/>
  <c r="Q169" i="29"/>
  <c r="Q209" i="29" s="1"/>
  <c r="Q170" i="29"/>
  <c r="Q210" i="29" s="1"/>
  <c r="AB197" i="29"/>
  <c r="AB237" i="29" s="1"/>
  <c r="K187" i="29"/>
  <c r="K227" i="29" s="1"/>
  <c r="Y168" i="29"/>
  <c r="Y208" i="29" s="1"/>
  <c r="O197" i="29"/>
  <c r="O237" i="29" s="1"/>
  <c r="D181" i="29"/>
  <c r="D221" i="29" s="1"/>
  <c r="AI172" i="29"/>
  <c r="AI212" i="29" s="1"/>
  <c r="W179" i="29"/>
  <c r="W219" i="29" s="1"/>
  <c r="N168" i="29"/>
  <c r="N208" i="29" s="1"/>
  <c r="C184" i="29"/>
  <c r="C224" i="29" s="1"/>
  <c r="AK172" i="29"/>
  <c r="AK212" i="29" s="1"/>
  <c r="AM182" i="29"/>
  <c r="AM222" i="29" s="1"/>
  <c r="AL173" i="29"/>
  <c r="AL213" i="29" s="1"/>
  <c r="AF179" i="29"/>
  <c r="AF219" i="29" s="1"/>
  <c r="F188" i="29"/>
  <c r="F228" i="29" s="1"/>
  <c r="AJ165" i="29"/>
  <c r="AJ205" i="29" s="1"/>
  <c r="AK184" i="29"/>
  <c r="AK224" i="29" s="1"/>
  <c r="Y195" i="29"/>
  <c r="Y235" i="29" s="1"/>
  <c r="H184" i="29"/>
  <c r="H224" i="29" s="1"/>
  <c r="AH171" i="29"/>
  <c r="AH211" i="29" s="1"/>
  <c r="X165" i="29"/>
  <c r="X205" i="29" s="1"/>
  <c r="AD187" i="29"/>
  <c r="AD227" i="29" s="1"/>
  <c r="N186" i="29"/>
  <c r="N226" i="29" s="1"/>
  <c r="U193" i="29"/>
  <c r="U233" i="29" s="1"/>
  <c r="K183" i="29"/>
  <c r="K223" i="29" s="1"/>
  <c r="C165" i="29"/>
  <c r="C205" i="29" s="1"/>
  <c r="X183" i="29"/>
  <c r="X223" i="29" s="1"/>
  <c r="R167" i="29"/>
  <c r="R207" i="29" s="1"/>
  <c r="U178" i="29"/>
  <c r="U218" i="29" s="1"/>
  <c r="AD177" i="29"/>
  <c r="AD217" i="29" s="1"/>
  <c r="L168" i="29"/>
  <c r="L208" i="29" s="1"/>
  <c r="AC201" i="29"/>
  <c r="AC241" i="29" s="1"/>
  <c r="N165" i="29"/>
  <c r="N205" i="29" s="1"/>
  <c r="T194" i="29"/>
  <c r="T234" i="29" s="1"/>
  <c r="S184" i="29"/>
  <c r="S224" i="29" s="1"/>
  <c r="E190" i="29"/>
  <c r="E230" i="29" s="1"/>
  <c r="S198" i="29"/>
  <c r="S238" i="29" s="1"/>
  <c r="AL184" i="29"/>
  <c r="AL224" i="29" s="1"/>
  <c r="W178" i="29"/>
  <c r="W218" i="29" s="1"/>
  <c r="K195" i="29"/>
  <c r="K235" i="29" s="1"/>
  <c r="AM184" i="29"/>
  <c r="AM224" i="29" s="1"/>
  <c r="C170" i="29"/>
  <c r="C210" i="29" s="1"/>
  <c r="G180" i="29"/>
  <c r="G220" i="29" s="1"/>
  <c r="AD188" i="29"/>
  <c r="AD228" i="29" s="1"/>
  <c r="X201" i="29"/>
  <c r="X241" i="29" s="1"/>
  <c r="L180" i="29"/>
  <c r="L220" i="29" s="1"/>
  <c r="Y197" i="29"/>
  <c r="Y237" i="29" s="1"/>
  <c r="AJ192" i="29"/>
  <c r="AJ232" i="29" s="1"/>
  <c r="O168" i="29"/>
  <c r="O208" i="29" s="1"/>
  <c r="AB195" i="29"/>
  <c r="AB235" i="29" s="1"/>
  <c r="AA193" i="29"/>
  <c r="AA233" i="29" s="1"/>
  <c r="K188" i="29"/>
  <c r="K228" i="29" s="1"/>
  <c r="E177" i="29"/>
  <c r="E217" i="29" s="1"/>
  <c r="P173" i="29"/>
  <c r="P213" i="29" s="1"/>
  <c r="D193" i="29"/>
  <c r="D233" i="29" s="1"/>
  <c r="Q198" i="29"/>
  <c r="Q238" i="29" s="1"/>
  <c r="AJ182" i="29"/>
  <c r="AJ222" i="29" s="1"/>
  <c r="Y193" i="29"/>
  <c r="Y233" i="29" s="1"/>
  <c r="AE186" i="29"/>
  <c r="AE226" i="29" s="1"/>
  <c r="K193" i="29"/>
  <c r="K233" i="29" s="1"/>
  <c r="X171" i="29"/>
  <c r="X211" i="29" s="1"/>
  <c r="S181" i="29"/>
  <c r="S221" i="29" s="1"/>
  <c r="R172" i="29"/>
  <c r="R212" i="29" s="1"/>
  <c r="AI201" i="29"/>
  <c r="AI241" i="29" s="1"/>
  <c r="AA183" i="29"/>
  <c r="AA223" i="29" s="1"/>
  <c r="F184" i="29"/>
  <c r="F224" i="29" s="1"/>
  <c r="AF187" i="29"/>
  <c r="AF227" i="29" s="1"/>
  <c r="Y198" i="29"/>
  <c r="Y238" i="29" s="1"/>
  <c r="AJ200" i="29"/>
  <c r="AJ240" i="29" s="1"/>
  <c r="U183" i="29"/>
  <c r="U223" i="29" s="1"/>
  <c r="AB179" i="29"/>
  <c r="AB219" i="29" s="1"/>
  <c r="AA174" i="29"/>
  <c r="AA214" i="29" s="1"/>
  <c r="AG175" i="29"/>
  <c r="AG215" i="29" s="1"/>
  <c r="Z176" i="29"/>
  <c r="Z216" i="29" s="1"/>
  <c r="AF198" i="29"/>
  <c r="AF238" i="29" s="1"/>
  <c r="AD176" i="29"/>
  <c r="AD216" i="29" s="1"/>
  <c r="O175" i="29"/>
  <c r="O215" i="29" s="1"/>
  <c r="AA196" i="29"/>
  <c r="AA236" i="29" s="1"/>
  <c r="AK167" i="29"/>
  <c r="AK207" i="29" s="1"/>
  <c r="J169" i="29"/>
  <c r="J209" i="29" s="1"/>
  <c r="V174" i="29"/>
  <c r="V214" i="29" s="1"/>
  <c r="AH181" i="29"/>
  <c r="AH221" i="29" s="1"/>
  <c r="Z198" i="29"/>
  <c r="Z238" i="29" s="1"/>
  <c r="F187" i="29"/>
  <c r="F227" i="29" s="1"/>
  <c r="W192" i="29"/>
  <c r="W232" i="29" s="1"/>
  <c r="Z195" i="29"/>
  <c r="Z235" i="29" s="1"/>
  <c r="T182" i="29"/>
  <c r="T222" i="29" s="1"/>
  <c r="I192" i="29"/>
  <c r="I232" i="29" s="1"/>
  <c r="E188" i="29"/>
  <c r="E228" i="29" s="1"/>
  <c r="V201" i="29"/>
  <c r="V241" i="29" s="1"/>
  <c r="R195" i="29"/>
  <c r="R235" i="29" s="1"/>
  <c r="AF175" i="29"/>
  <c r="AF215" i="29" s="1"/>
  <c r="G200" i="29"/>
  <c r="G240" i="29" s="1"/>
  <c r="U184" i="29"/>
  <c r="U224" i="29" s="1"/>
  <c r="V168" i="29"/>
  <c r="V208" i="29" s="1"/>
  <c r="J186" i="29"/>
  <c r="J226" i="29" s="1"/>
  <c r="AB181" i="29"/>
  <c r="AB221" i="29" s="1"/>
  <c r="P174" i="29"/>
  <c r="P214" i="29" s="1"/>
  <c r="AF184" i="29"/>
  <c r="AF224" i="29" s="1"/>
  <c r="R198" i="29"/>
  <c r="R238" i="29" s="1"/>
  <c r="AD198" i="29"/>
  <c r="AD238" i="29" s="1"/>
  <c r="I165" i="29"/>
  <c r="I205" i="29" s="1"/>
  <c r="V187" i="29"/>
  <c r="V227" i="29" s="1"/>
  <c r="AI194" i="29"/>
  <c r="AI234" i="29" s="1"/>
  <c r="AH185" i="29"/>
  <c r="AH225" i="29" s="1"/>
  <c r="AI180" i="29"/>
  <c r="AI220" i="29" s="1"/>
  <c r="AH201" i="29"/>
  <c r="AH241" i="29" s="1"/>
  <c r="AB168" i="29"/>
  <c r="AB208" i="29" s="1"/>
  <c r="U180" i="29"/>
  <c r="U220" i="29" s="1"/>
  <c r="T196" i="29"/>
  <c r="T236" i="29" s="1"/>
  <c r="N182" i="29"/>
  <c r="N222" i="29" s="1"/>
  <c r="AE198" i="29"/>
  <c r="AE238" i="29" s="1"/>
  <c r="D175" i="29"/>
  <c r="D215" i="29" s="1"/>
  <c r="AA176" i="29"/>
  <c r="AA216" i="29" s="1"/>
  <c r="AM175" i="29"/>
  <c r="AM215" i="29" s="1"/>
  <c r="Q187" i="29"/>
  <c r="Q227" i="29" s="1"/>
  <c r="AM177" i="29"/>
  <c r="AM217" i="29" s="1"/>
  <c r="H199" i="29"/>
  <c r="H239" i="29" s="1"/>
  <c r="AD192" i="29"/>
  <c r="AD232" i="29" s="1"/>
  <c r="Y188" i="29"/>
  <c r="Y228" i="29" s="1"/>
  <c r="H196" i="29"/>
  <c r="H236" i="29" s="1"/>
  <c r="K172" i="29"/>
  <c r="K212" i="29" s="1"/>
  <c r="N180" i="29"/>
  <c r="N220" i="29" s="1"/>
  <c r="S166" i="29"/>
  <c r="S206" i="29" s="1"/>
  <c r="F180" i="29"/>
  <c r="F220" i="29" s="1"/>
  <c r="AE193" i="29"/>
  <c r="AE233" i="29" s="1"/>
  <c r="U192" i="29"/>
  <c r="U232" i="29" s="1"/>
  <c r="T165" i="29"/>
  <c r="T205" i="29" s="1"/>
  <c r="U179" i="29"/>
  <c r="U219" i="29" s="1"/>
  <c r="N192" i="29"/>
  <c r="N232" i="29" s="1"/>
  <c r="L199" i="29"/>
  <c r="L239" i="29" s="1"/>
  <c r="O166" i="29"/>
  <c r="O206" i="29" s="1"/>
  <c r="AE200" i="29"/>
  <c r="AE240" i="29" s="1"/>
  <c r="W176" i="29"/>
  <c r="W216" i="29" s="1"/>
  <c r="AG199" i="29"/>
  <c r="AG239" i="29" s="1"/>
  <c r="L178" i="29"/>
  <c r="L218" i="29" s="1"/>
  <c r="AM192" i="29"/>
  <c r="AM232" i="29" s="1"/>
  <c r="C191" i="29"/>
  <c r="C231" i="29" s="1"/>
  <c r="AB185" i="29"/>
  <c r="AB225" i="29" s="1"/>
  <c r="Q189" i="29"/>
  <c r="Q229" i="29" s="1"/>
  <c r="H192" i="29"/>
  <c r="H232" i="29" s="1"/>
  <c r="Q173" i="29"/>
  <c r="Q213" i="29" s="1"/>
  <c r="AA178" i="29"/>
  <c r="AA218" i="29" s="1"/>
  <c r="H177" i="29"/>
  <c r="H217" i="29" s="1"/>
  <c r="E165" i="29"/>
  <c r="E205" i="29" s="1"/>
  <c r="AD195" i="29"/>
  <c r="AD235" i="29" s="1"/>
  <c r="D188" i="29"/>
  <c r="D228" i="29" s="1"/>
  <c r="AG187" i="29"/>
  <c r="AG227" i="29" s="1"/>
  <c r="Z169" i="29"/>
  <c r="Z209" i="29" s="1"/>
  <c r="J175" i="29"/>
  <c r="J215" i="29" s="1"/>
  <c r="L181" i="29"/>
  <c r="L221" i="29" s="1"/>
  <c r="AF194" i="29"/>
  <c r="AF234" i="29" s="1"/>
  <c r="E167" i="29"/>
  <c r="E207" i="29" s="1"/>
  <c r="H185" i="29"/>
  <c r="H225" i="29" s="1"/>
  <c r="H183" i="29"/>
  <c r="H223" i="29" s="1"/>
  <c r="AK174" i="29"/>
  <c r="AK214" i="29" s="1"/>
  <c r="AE191" i="29"/>
  <c r="AE231" i="29" s="1"/>
  <c r="C197" i="29"/>
  <c r="C237" i="29" s="1"/>
  <c r="AE167" i="29"/>
  <c r="AE207" i="29" s="1"/>
  <c r="AD199" i="29"/>
  <c r="AD239" i="29" s="1"/>
  <c r="AI174" i="29"/>
  <c r="AI214" i="29" s="1"/>
  <c r="W198" i="29"/>
  <c r="W238" i="29" s="1"/>
  <c r="C194" i="29"/>
  <c r="C234" i="29" s="1"/>
  <c r="J199" i="29"/>
  <c r="J239" i="29" s="1"/>
  <c r="AH176" i="29"/>
  <c r="AH216" i="29" s="1"/>
  <c r="L196" i="29"/>
  <c r="L236" i="29" s="1"/>
  <c r="U191" i="29"/>
  <c r="U231" i="29" s="1"/>
  <c r="L192" i="29"/>
  <c r="L232" i="29" s="1"/>
  <c r="AB180" i="29"/>
  <c r="AB220" i="29" s="1"/>
  <c r="Q199" i="29"/>
  <c r="Q239" i="29" s="1"/>
  <c r="O167" i="29"/>
  <c r="O207" i="29" s="1"/>
  <c r="AJ167" i="29"/>
  <c r="AJ207" i="29" s="1"/>
  <c r="AJ195" i="29"/>
  <c r="AJ235" i="29" s="1"/>
  <c r="V198" i="29"/>
  <c r="V238" i="29" s="1"/>
  <c r="L191" i="29"/>
  <c r="L231" i="29" s="1"/>
  <c r="Y196" i="29"/>
  <c r="Y236" i="29" s="1"/>
  <c r="D182" i="29"/>
  <c r="D222" i="29" s="1"/>
  <c r="D167" i="29"/>
  <c r="D207" i="29" s="1"/>
  <c r="M188" i="29"/>
  <c r="M228" i="29" s="1"/>
  <c r="V200" i="29"/>
  <c r="V240" i="29" s="1"/>
  <c r="G182" i="29"/>
  <c r="G222" i="29" s="1"/>
  <c r="X185" i="29"/>
  <c r="X225" i="29" s="1"/>
  <c r="AG182" i="29"/>
  <c r="AG222" i="29" s="1"/>
  <c r="U194" i="29"/>
  <c r="U234" i="29" s="1"/>
  <c r="P170" i="29"/>
  <c r="P210" i="29" s="1"/>
  <c r="J200" i="29"/>
  <c r="J240" i="29" s="1"/>
  <c r="R192" i="29"/>
  <c r="R232" i="29" s="1"/>
  <c r="AC173" i="29"/>
  <c r="AC213" i="29" s="1"/>
  <c r="I197" i="29"/>
  <c r="I237" i="29" s="1"/>
  <c r="J196" i="29"/>
  <c r="J236" i="29" s="1"/>
  <c r="T184" i="29"/>
  <c r="T224" i="29" s="1"/>
  <c r="I187" i="29"/>
  <c r="I227" i="29" s="1"/>
  <c r="X196" i="29"/>
  <c r="X236" i="29" s="1"/>
  <c r="S171" i="29"/>
  <c r="S211" i="29" s="1"/>
  <c r="AG165" i="29"/>
  <c r="AG205" i="29" s="1"/>
  <c r="X193" i="29"/>
  <c r="X233" i="29" s="1"/>
  <c r="AL176" i="29"/>
  <c r="AL216" i="29" s="1"/>
  <c r="T185" i="29"/>
  <c r="T225" i="29" s="1"/>
  <c r="V170" i="29"/>
  <c r="V210" i="29" s="1"/>
  <c r="AM170" i="29"/>
  <c r="AM210" i="29" s="1"/>
  <c r="Z191" i="29"/>
  <c r="Z231" i="29" s="1"/>
  <c r="C201" i="29"/>
  <c r="C241" i="29" s="1"/>
  <c r="W172" i="29"/>
  <c r="W212" i="29" s="1"/>
  <c r="AM180" i="29"/>
  <c r="AM220" i="29" s="1"/>
  <c r="N199" i="29"/>
  <c r="N239" i="29" s="1"/>
  <c r="AG183" i="29"/>
  <c r="AG223" i="29" s="1"/>
  <c r="G191" i="29"/>
  <c r="G231" i="29" s="1"/>
  <c r="AH183" i="29"/>
  <c r="AH223" i="29" s="1"/>
  <c r="AM178" i="29"/>
  <c r="AM218" i="29" s="1"/>
  <c r="AH188" i="29"/>
  <c r="AH228" i="29" s="1"/>
  <c r="S199" i="29"/>
  <c r="S239" i="29" s="1"/>
  <c r="D178" i="29"/>
  <c r="D218" i="29" s="1"/>
  <c r="G185" i="29"/>
  <c r="G225" i="29" s="1"/>
  <c r="S183" i="29"/>
  <c r="S223" i="29" s="1"/>
  <c r="AM168" i="29"/>
  <c r="AM208" i="29" s="1"/>
  <c r="S194" i="29"/>
  <c r="S234" i="29" s="1"/>
  <c r="Y186" i="29"/>
  <c r="Y226" i="29" s="1"/>
  <c r="AH189" i="29"/>
  <c r="AH229" i="29" s="1"/>
  <c r="P191" i="29"/>
  <c r="P231" i="29" s="1"/>
  <c r="S168" i="29"/>
  <c r="S208" i="29" s="1"/>
  <c r="Z193" i="29"/>
  <c r="Z233" i="29" s="1"/>
  <c r="AH200" i="29"/>
  <c r="AH240" i="29" s="1"/>
  <c r="AC194" i="29"/>
  <c r="AC234" i="29" s="1"/>
  <c r="F193" i="29"/>
  <c r="F233" i="29" s="1"/>
  <c r="AG170" i="29"/>
  <c r="AG210" i="29" s="1"/>
  <c r="AD186" i="29"/>
  <c r="AD226" i="29" s="1"/>
  <c r="AK175" i="29"/>
  <c r="AK215" i="29" s="1"/>
  <c r="AM194" i="29"/>
  <c r="AM234" i="29" s="1"/>
  <c r="AA189" i="29"/>
  <c r="AA229" i="29" s="1"/>
  <c r="V181" i="29"/>
  <c r="V221" i="29" s="1"/>
  <c r="Q182" i="29"/>
  <c r="Q222" i="29" s="1"/>
  <c r="I183" i="29"/>
  <c r="I223" i="29" s="1"/>
  <c r="AF189" i="29"/>
  <c r="AF229" i="29" s="1"/>
  <c r="AG171" i="29"/>
  <c r="AG211" i="29" s="1"/>
  <c r="AE176" i="29"/>
  <c r="AE216" i="29" s="1"/>
  <c r="N178" i="29"/>
  <c r="N218" i="29" s="1"/>
  <c r="AJ173" i="29"/>
  <c r="AJ213" i="29" s="1"/>
  <c r="AH175" i="29"/>
  <c r="AH215" i="29" s="1"/>
  <c r="V178" i="29"/>
  <c r="V218" i="29" s="1"/>
  <c r="AK169" i="29"/>
  <c r="AK209" i="29" s="1"/>
  <c r="U175" i="29"/>
  <c r="U215" i="29" s="1"/>
  <c r="C188" i="29"/>
  <c r="C228" i="29" s="1"/>
  <c r="X181" i="29"/>
  <c r="X221" i="29" s="1"/>
  <c r="P183" i="29"/>
  <c r="P223" i="29" s="1"/>
  <c r="O185" i="29"/>
  <c r="O225" i="29" s="1"/>
  <c r="U166" i="29"/>
  <c r="U206" i="29" s="1"/>
  <c r="S174" i="29"/>
  <c r="S214" i="29" s="1"/>
  <c r="AA190" i="29"/>
  <c r="AA230" i="29" s="1"/>
  <c r="N177" i="29"/>
  <c r="N217" i="29" s="1"/>
  <c r="H47" i="24"/>
  <c r="V47" i="14"/>
  <c r="G47" i="24" s="1"/>
  <c r="V43" i="14"/>
  <c r="G43" i="24" s="1"/>
  <c r="G45" i="25" s="1"/>
  <c r="G45" i="28" s="1"/>
  <c r="G53" i="28" s="1"/>
  <c r="H43" i="24"/>
  <c r="H45" i="25" s="1"/>
  <c r="H45" i="28" s="1"/>
  <c r="C245" i="29" l="1" a="1"/>
  <c r="H52" i="28"/>
  <c r="H53" i="28"/>
  <c r="L5" i="30" s="1" a="1"/>
  <c r="L24" i="30" l="1"/>
  <c r="L26" i="30"/>
  <c r="L18" i="30"/>
  <c r="L17" i="30"/>
  <c r="L19" i="30"/>
  <c r="L20" i="30"/>
  <c r="L22" i="30"/>
  <c r="L41" i="30"/>
  <c r="L13" i="30"/>
  <c r="L15" i="30"/>
  <c r="L9" i="30"/>
  <c r="L12" i="30"/>
  <c r="L35" i="30"/>
  <c r="L7" i="30"/>
  <c r="L11" i="30"/>
  <c r="L21" i="30"/>
  <c r="L29" i="30"/>
  <c r="L31" i="30"/>
  <c r="L28" i="30"/>
  <c r="L37" i="30"/>
  <c r="L40" i="30"/>
  <c r="L39" i="30"/>
  <c r="L32" i="30"/>
  <c r="L36" i="30"/>
  <c r="L23" i="30"/>
  <c r="L8" i="30"/>
  <c r="L5" i="30"/>
  <c r="L16" i="30"/>
  <c r="L30" i="30"/>
  <c r="L33" i="30"/>
  <c r="L14" i="30"/>
  <c r="L6" i="30"/>
  <c r="L10" i="30"/>
  <c r="L27" i="30"/>
  <c r="L25" i="30"/>
  <c r="L38" i="30"/>
  <c r="L34" i="30"/>
  <c r="Y262" i="29"/>
  <c r="K264" i="29"/>
  <c r="H264" i="29"/>
  <c r="T261" i="29"/>
  <c r="AM280" i="29"/>
  <c r="AF273" i="29"/>
  <c r="N251" i="29"/>
  <c r="AC267" i="29"/>
  <c r="AF271" i="29"/>
  <c r="L272" i="29"/>
  <c r="AG275" i="29"/>
  <c r="R280" i="29"/>
  <c r="K275" i="29"/>
  <c r="Q281" i="29"/>
  <c r="AI264" i="29"/>
  <c r="AH259" i="29"/>
  <c r="F255" i="29"/>
  <c r="U256" i="29"/>
  <c r="Q260" i="29"/>
  <c r="AL254" i="29"/>
  <c r="Q274" i="29"/>
  <c r="W246" i="29"/>
  <c r="C265" i="29"/>
  <c r="N281" i="29"/>
  <c r="P278" i="29"/>
  <c r="AA245" i="29"/>
  <c r="N252" i="29"/>
  <c r="V281" i="29"/>
  <c r="Y251" i="29"/>
  <c r="F275" i="29"/>
  <c r="AG279" i="29"/>
  <c r="I276" i="29"/>
  <c r="Q271" i="29"/>
  <c r="S271" i="29"/>
  <c r="T279" i="29"/>
  <c r="U255" i="29"/>
  <c r="K255" i="29"/>
  <c r="AH265" i="29"/>
  <c r="AH275" i="29"/>
  <c r="K279" i="29"/>
  <c r="J271" i="29"/>
  <c r="K251" i="29"/>
  <c r="AG254" i="29"/>
  <c r="AF258" i="29"/>
  <c r="AL265" i="29"/>
  <c r="D255" i="29"/>
  <c r="AJ270" i="29"/>
  <c r="M267" i="29"/>
  <c r="C259" i="29"/>
  <c r="M270" i="29"/>
  <c r="AB270" i="29"/>
  <c r="L277" i="29"/>
  <c r="AE251" i="29"/>
  <c r="J257" i="29"/>
  <c r="P274" i="29"/>
  <c r="AG269" i="29"/>
  <c r="AK281" i="29"/>
  <c r="Z247" i="29"/>
  <c r="M269" i="29"/>
  <c r="P263" i="29"/>
  <c r="AC261" i="29"/>
  <c r="D266" i="29"/>
  <c r="S261" i="29"/>
  <c r="E254" i="29"/>
  <c r="Y280" i="29"/>
  <c r="AG280" i="29"/>
  <c r="K253" i="29"/>
  <c r="AL259" i="29"/>
  <c r="AE268" i="29"/>
  <c r="AI268" i="29"/>
  <c r="W264" i="29"/>
  <c r="L258" i="29"/>
  <c r="K278" i="29"/>
  <c r="G263" i="29"/>
  <c r="AD259" i="29"/>
  <c r="O270" i="29"/>
  <c r="M266" i="29"/>
  <c r="S269" i="29"/>
  <c r="I259" i="29"/>
  <c r="S280" i="29"/>
  <c r="AD251" i="29"/>
  <c r="Z268" i="29"/>
  <c r="E276" i="29"/>
  <c r="G260" i="29"/>
  <c r="D273" i="29"/>
  <c r="V248" i="29"/>
  <c r="Z258" i="29"/>
  <c r="O268" i="29"/>
  <c r="R257" i="29"/>
  <c r="AK280" i="29"/>
  <c r="AG261" i="29"/>
  <c r="C271" i="29"/>
  <c r="AB279" i="29"/>
  <c r="O269" i="29"/>
  <c r="AA272" i="29"/>
  <c r="AH245" i="29"/>
  <c r="O276" i="29"/>
  <c r="I247" i="29"/>
  <c r="AJ271" i="29"/>
  <c r="AM264" i="29"/>
  <c r="AM262" i="29"/>
  <c r="H265" i="29"/>
  <c r="R273" i="29"/>
  <c r="C278" i="29"/>
  <c r="W266" i="29"/>
  <c r="AK272" i="29"/>
  <c r="AB253" i="29"/>
  <c r="G269" i="29"/>
  <c r="AK279" i="29"/>
  <c r="AC272" i="29"/>
  <c r="N269" i="29"/>
  <c r="AJ269" i="29"/>
  <c r="AC248" i="29"/>
  <c r="AE245" i="29"/>
  <c r="W273" i="29"/>
  <c r="M274" i="29"/>
  <c r="Z245" i="29"/>
  <c r="AG273" i="29"/>
  <c r="AD255" i="29"/>
  <c r="J254" i="29"/>
  <c r="R263" i="29"/>
  <c r="AD271" i="29"/>
  <c r="AG278" i="29"/>
  <c r="AM263" i="29"/>
  <c r="I264" i="29"/>
  <c r="M271" i="29"/>
  <c r="T272" i="29"/>
  <c r="AD257" i="29"/>
  <c r="N256" i="29"/>
  <c r="AG252" i="29"/>
  <c r="D251" i="29"/>
  <c r="AF276" i="29"/>
  <c r="AH252" i="29"/>
  <c r="AH273" i="29"/>
  <c r="V277" i="29"/>
  <c r="AK245" i="29"/>
  <c r="AE265" i="29"/>
  <c r="N268" i="29"/>
  <c r="AB256" i="29"/>
  <c r="Y252" i="29"/>
  <c r="O281" i="29"/>
  <c r="E247" i="29"/>
  <c r="H245" i="29"/>
  <c r="V258" i="29"/>
  <c r="Y271" i="29"/>
  <c r="E266" i="29"/>
  <c r="D276" i="29"/>
  <c r="U249" i="29"/>
  <c r="AK246" i="29"/>
  <c r="AB263" i="29"/>
  <c r="E268" i="29"/>
  <c r="E253" i="29"/>
  <c r="C251" i="29"/>
  <c r="E265" i="29"/>
  <c r="AD263" i="29"/>
  <c r="F266" i="29"/>
  <c r="AB258" i="29"/>
  <c r="AL278" i="29"/>
  <c r="AA265" i="29"/>
  <c r="P248" i="29"/>
  <c r="P259" i="29"/>
  <c r="U265" i="29"/>
  <c r="Z269" i="29"/>
  <c r="AG247" i="29"/>
  <c r="AF266" i="29"/>
  <c r="U251" i="29"/>
  <c r="AL257" i="29"/>
  <c r="E252" i="29"/>
  <c r="J274" i="29"/>
  <c r="AM255" i="29"/>
  <c r="AF265" i="29"/>
  <c r="W256" i="29"/>
  <c r="S266" i="29"/>
  <c r="T268" i="29"/>
  <c r="G265" i="29"/>
  <c r="C256" i="29"/>
  <c r="AH254" i="29"/>
  <c r="J259" i="29"/>
  <c r="J252" i="29"/>
  <c r="AA247" i="29"/>
  <c r="AA275" i="29"/>
  <c r="AC260" i="29"/>
  <c r="V247" i="29"/>
  <c r="O250" i="29"/>
  <c r="AH251" i="29"/>
  <c r="AK261" i="29"/>
  <c r="F249" i="29"/>
  <c r="C247" i="29"/>
  <c r="AL248" i="29"/>
  <c r="AM268" i="29"/>
  <c r="AC247" i="29"/>
  <c r="K281" i="29"/>
  <c r="AJ248" i="29"/>
  <c r="AM267" i="29"/>
  <c r="AE281" i="29"/>
  <c r="E245" i="29"/>
  <c r="AM249" i="29"/>
  <c r="P266" i="29"/>
  <c r="G261" i="29"/>
  <c r="AF253" i="29"/>
  <c r="T274" i="29"/>
  <c r="AI247" i="29"/>
  <c r="N262" i="29"/>
  <c r="AG262" i="29"/>
  <c r="E248" i="29"/>
  <c r="Z248" i="29"/>
  <c r="U279" i="29"/>
  <c r="L251" i="29"/>
  <c r="AM246" i="29"/>
  <c r="O267" i="29"/>
  <c r="AF269" i="29"/>
  <c r="F248" i="29"/>
  <c r="AF264" i="29"/>
  <c r="P251" i="29"/>
  <c r="X262" i="29"/>
  <c r="T262" i="29"/>
  <c r="D256" i="29"/>
  <c r="Q266" i="29"/>
  <c r="AI279" i="29"/>
  <c r="Y273" i="29"/>
  <c r="S248" i="29"/>
  <c r="S274" i="29"/>
  <c r="AB273" i="29"/>
  <c r="I272" i="29"/>
  <c r="H273" i="29"/>
  <c r="H248" i="29"/>
  <c r="L260" i="29"/>
  <c r="P260" i="29"/>
  <c r="O275" i="29"/>
  <c r="E275" i="29"/>
  <c r="V250" i="29"/>
  <c r="X247" i="29"/>
  <c r="AA255" i="29"/>
  <c r="AH250" i="29"/>
  <c r="AB250" i="29"/>
  <c r="AL261" i="29"/>
  <c r="L256" i="29"/>
  <c r="W254" i="29"/>
  <c r="P258" i="29"/>
  <c r="L276" i="29"/>
  <c r="AH248" i="29"/>
  <c r="C260" i="29"/>
  <c r="AC249" i="29"/>
  <c r="V260" i="29"/>
  <c r="X268" i="29"/>
  <c r="AA274" i="29"/>
  <c r="AM265" i="29"/>
  <c r="AJ250" i="29"/>
  <c r="AK258" i="29"/>
  <c r="L280" i="29"/>
  <c r="G279" i="29"/>
  <c r="U272" i="29"/>
  <c r="AE255" i="29"/>
  <c r="Q246" i="29"/>
  <c r="M275" i="29"/>
  <c r="T280" i="29"/>
  <c r="N248" i="29"/>
  <c r="Q272" i="29"/>
  <c r="AJ278" i="29"/>
  <c r="G259" i="29"/>
  <c r="Q258" i="29"/>
  <c r="AC246" i="29"/>
  <c r="AJ252" i="29"/>
  <c r="E256" i="29"/>
  <c r="D279" i="29"/>
  <c r="AG257" i="29"/>
  <c r="J263" i="29"/>
  <c r="AJ253" i="29"/>
  <c r="AB251" i="29"/>
  <c r="W261" i="29"/>
  <c r="C273" i="29"/>
  <c r="AH272" i="29"/>
  <c r="L268" i="29"/>
  <c r="K277" i="29"/>
  <c r="U281" i="29"/>
  <c r="AC265" i="29"/>
  <c r="AL269" i="29"/>
  <c r="AL252" i="29"/>
  <c r="I246" i="29"/>
  <c r="X245" i="29"/>
  <c r="J260" i="29"/>
  <c r="F280" i="29"/>
  <c r="X272" i="29"/>
  <c r="AA273" i="29"/>
  <c r="V279" i="29"/>
  <c r="F274" i="29"/>
  <c r="O258" i="29"/>
  <c r="AF261" i="29"/>
  <c r="V269" i="29"/>
  <c r="L273" i="29"/>
  <c r="S262" i="29"/>
  <c r="N264" i="29"/>
  <c r="S264" i="29"/>
  <c r="K252" i="29"/>
  <c r="O274" i="29"/>
  <c r="L248" i="29"/>
  <c r="G277" i="29"/>
  <c r="Y250" i="29"/>
  <c r="W253" i="29"/>
  <c r="C248" i="29"/>
  <c r="T247" i="29"/>
  <c r="M262" i="29"/>
  <c r="X265" i="29"/>
  <c r="L245" i="29"/>
  <c r="T259" i="29"/>
  <c r="N259" i="29"/>
  <c r="R270" i="29"/>
  <c r="Z259" i="29"/>
  <c r="D254" i="29"/>
  <c r="M252" i="29"/>
  <c r="V263" i="29"/>
  <c r="N271" i="29"/>
  <c r="Q275" i="29"/>
  <c r="AK251" i="29"/>
  <c r="I249" i="29"/>
  <c r="P273" i="29"/>
  <c r="AJ281" i="29"/>
  <c r="R251" i="29"/>
  <c r="AI270" i="29"/>
  <c r="D275" i="29"/>
  <c r="R248" i="29"/>
  <c r="C250" i="29"/>
  <c r="AE258" i="29"/>
  <c r="U270" i="29"/>
  <c r="AB277" i="29"/>
  <c r="AE279" i="29"/>
  <c r="M261" i="29"/>
  <c r="T245" i="29"/>
  <c r="AD266" i="29"/>
  <c r="Q279" i="29"/>
  <c r="R269" i="29"/>
  <c r="AK253" i="29"/>
  <c r="R281" i="29"/>
  <c r="E267" i="29"/>
  <c r="AB259" i="29"/>
  <c r="AC280" i="29"/>
  <c r="P268" i="29"/>
  <c r="V266" i="29"/>
  <c r="I262" i="29"/>
  <c r="X253" i="29"/>
  <c r="G250" i="29"/>
  <c r="W265" i="29"/>
  <c r="Y277" i="29"/>
  <c r="AH246" i="29"/>
  <c r="S270" i="29"/>
  <c r="O280" i="29"/>
  <c r="AL245" i="29"/>
  <c r="AH281" i="29"/>
  <c r="AA266" i="29"/>
  <c r="U269" i="29"/>
  <c r="AB266" i="29"/>
  <c r="Z257" i="29"/>
  <c r="AL276" i="29"/>
  <c r="AI281" i="29"/>
  <c r="AM258" i="29"/>
  <c r="AH278" i="29"/>
  <c r="X279" i="29"/>
  <c r="G254" i="29"/>
  <c r="G280" i="29"/>
  <c r="H271" i="29"/>
  <c r="AJ263" i="29"/>
  <c r="AC278" i="29"/>
  <c r="Z265" i="29"/>
  <c r="M256" i="29"/>
  <c r="AL274" i="29"/>
  <c r="K265" i="29"/>
  <c r="S273" i="29"/>
  <c r="M249" i="29"/>
  <c r="AF281" i="29"/>
  <c r="Y245" i="29"/>
  <c r="AE262" i="29"/>
  <c r="M257" i="29"/>
  <c r="Q270" i="29"/>
  <c r="V274" i="29"/>
  <c r="H267" i="29"/>
  <c r="AL266" i="29"/>
  <c r="G273" i="29"/>
  <c r="AL273" i="29"/>
  <c r="AL281" i="29"/>
  <c r="F261" i="29"/>
  <c r="W275" i="29"/>
  <c r="T246" i="29"/>
  <c r="AI256" i="29"/>
  <c r="AE280" i="29"/>
  <c r="AM261" i="29"/>
  <c r="H281" i="29"/>
  <c r="AB246" i="29"/>
  <c r="AD270" i="29"/>
  <c r="AJ265" i="29"/>
  <c r="K274" i="29"/>
  <c r="AB247" i="29"/>
  <c r="Q253" i="29"/>
  <c r="AF263" i="29"/>
  <c r="AM250" i="29"/>
  <c r="C245" i="29"/>
  <c r="O278" i="29"/>
  <c r="L249" i="29"/>
  <c r="T277" i="29"/>
  <c r="S251" i="29"/>
  <c r="R278" i="29"/>
  <c r="AC277" i="29"/>
  <c r="AI277" i="29"/>
  <c r="L261" i="29"/>
  <c r="F277" i="29"/>
  <c r="U276" i="29"/>
  <c r="AJ276" i="29"/>
  <c r="G248" i="29"/>
  <c r="AH274" i="29"/>
  <c r="M260" i="29"/>
  <c r="C258" i="29"/>
  <c r="T260" i="29"/>
  <c r="AK274" i="29"/>
  <c r="M281" i="29"/>
  <c r="I252" i="29"/>
  <c r="AE253" i="29"/>
  <c r="T263" i="29"/>
  <c r="O251" i="29"/>
  <c r="AG266" i="29"/>
  <c r="AE277" i="29"/>
  <c r="W267" i="29"/>
  <c r="X251" i="29"/>
  <c r="L271" i="29"/>
  <c r="P262" i="29"/>
  <c r="AF245" i="29"/>
  <c r="F246" i="29"/>
  <c r="V252" i="29"/>
  <c r="G267" i="29"/>
  <c r="AG246" i="29"/>
  <c r="AD281" i="29"/>
  <c r="L278" i="29"/>
  <c r="V280" i="29"/>
  <c r="P256" i="29"/>
  <c r="AA276" i="29"/>
  <c r="AI254" i="29"/>
  <c r="M259" i="29"/>
  <c r="H272" i="29"/>
  <c r="AC279" i="29"/>
  <c r="C270" i="29"/>
  <c r="J272" i="29"/>
  <c r="L262" i="29"/>
  <c r="N280" i="29"/>
  <c r="R261" i="29"/>
  <c r="K272" i="29"/>
  <c r="E257" i="29"/>
  <c r="V262" i="29"/>
  <c r="Q273" i="29"/>
  <c r="AM278" i="29"/>
  <c r="I265" i="29"/>
  <c r="J281" i="29"/>
  <c r="AM277" i="29"/>
  <c r="I253" i="29"/>
  <c r="R255" i="29"/>
  <c r="X246" i="29"/>
  <c r="AJ264" i="29"/>
  <c r="D250" i="29"/>
  <c r="AM274" i="29"/>
  <c r="D247" i="29"/>
  <c r="X249" i="29"/>
  <c r="I273" i="29"/>
  <c r="Y254" i="29"/>
  <c r="J273" i="29"/>
  <c r="AG251" i="29"/>
  <c r="H258" i="29"/>
  <c r="AA278" i="29"/>
  <c r="L254" i="29"/>
  <c r="V268" i="29"/>
  <c r="L274" i="29"/>
  <c r="AE254" i="29"/>
  <c r="H279" i="29"/>
  <c r="AI280" i="29"/>
  <c r="X256" i="29"/>
  <c r="I245" i="29"/>
  <c r="D265" i="29"/>
  <c r="AE248" i="29"/>
  <c r="G246" i="29"/>
  <c r="Z262" i="29"/>
  <c r="AM275" i="29"/>
  <c r="AF279" i="29"/>
  <c r="AG245" i="29"/>
  <c r="L265" i="29"/>
  <c r="R275" i="29"/>
  <c r="R271" i="29"/>
  <c r="AB265" i="29"/>
  <c r="T264" i="29"/>
  <c r="I250" i="29"/>
  <c r="J255" i="29"/>
  <c r="X269" i="29"/>
  <c r="L252" i="29"/>
  <c r="AF280" i="29"/>
  <c r="H257" i="29"/>
  <c r="S246" i="29"/>
  <c r="M279" i="29"/>
  <c r="U271" i="29"/>
  <c r="T270" i="29"/>
  <c r="J279" i="29"/>
  <c r="AA253" i="29"/>
  <c r="X276" i="29"/>
  <c r="O245" i="29"/>
  <c r="D252" i="29"/>
  <c r="Z281" i="29"/>
  <c r="Q252" i="29"/>
  <c r="Z279" i="29"/>
  <c r="E281" i="29"/>
  <c r="J264" i="29"/>
  <c r="Z271" i="29"/>
  <c r="AI262" i="29"/>
  <c r="E261" i="29"/>
  <c r="M251" i="29"/>
  <c r="AI255" i="29"/>
  <c r="AJ258" i="29"/>
  <c r="U252" i="29"/>
  <c r="AB260" i="29"/>
  <c r="AE263" i="29"/>
  <c r="AJ247" i="29"/>
  <c r="N274" i="29"/>
  <c r="AC276" i="29"/>
  <c r="AD279" i="29"/>
  <c r="H274" i="29"/>
  <c r="AG272" i="29"/>
  <c r="Z256" i="29"/>
  <c r="U247" i="29"/>
  <c r="G253" i="29"/>
  <c r="Z273" i="29"/>
  <c r="U248" i="29"/>
  <c r="AI246" i="29"/>
  <c r="Q251" i="29"/>
  <c r="O263" i="29"/>
  <c r="AI250" i="29"/>
  <c r="P253" i="29"/>
  <c r="U267" i="29"/>
  <c r="M273" i="29"/>
  <c r="G256" i="29"/>
  <c r="AA269" i="29"/>
  <c r="F276" i="29"/>
  <c r="X259" i="29"/>
  <c r="AC256" i="29"/>
  <c r="AD269" i="29"/>
  <c r="AB254" i="29"/>
  <c r="X266" i="29"/>
  <c r="AD274" i="29"/>
  <c r="T250" i="29"/>
  <c r="M248" i="29"/>
  <c r="K257" i="29"/>
  <c r="AC262" i="29"/>
  <c r="AG281" i="29"/>
  <c r="W270" i="29"/>
  <c r="F257" i="29"/>
  <c r="V256" i="29"/>
  <c r="G275" i="29"/>
  <c r="G272" i="29"/>
  <c r="F279" i="29"/>
  <c r="AA279" i="29"/>
  <c r="AE273" i="29"/>
  <c r="AJ275" i="29"/>
  <c r="E274" i="29"/>
  <c r="J276" i="29"/>
  <c r="AF272" i="29"/>
  <c r="AH268" i="29"/>
  <c r="AD277" i="29"/>
  <c r="AI245" i="29"/>
  <c r="AC271" i="29"/>
  <c r="W276" i="29"/>
  <c r="X263" i="29"/>
  <c r="Y268" i="29"/>
  <c r="Y274" i="29"/>
  <c r="S260" i="29"/>
  <c r="F269" i="29"/>
  <c r="AH276" i="29"/>
  <c r="I269" i="29"/>
  <c r="AK275" i="29"/>
  <c r="AH249" i="29"/>
  <c r="H250" i="29"/>
  <c r="C246" i="29"/>
  <c r="F254" i="29"/>
  <c r="Q256" i="29"/>
  <c r="Y263" i="29"/>
  <c r="AM259" i="29"/>
  <c r="N272" i="29"/>
  <c r="T252" i="29"/>
  <c r="U273" i="29"/>
  <c r="S250" i="29"/>
  <c r="E246" i="29"/>
  <c r="AJ280" i="29"/>
  <c r="AF268" i="29"/>
  <c r="L279" i="29"/>
  <c r="AC257" i="29"/>
  <c r="D278" i="29"/>
  <c r="C257" i="29"/>
  <c r="AD276" i="29"/>
  <c r="Q259" i="29"/>
  <c r="J262" i="29"/>
  <c r="AF250" i="29"/>
  <c r="O252" i="29"/>
  <c r="G251" i="29"/>
  <c r="S245" i="29"/>
  <c r="R264" i="29"/>
  <c r="AK276" i="29"/>
  <c r="P275" i="29"/>
  <c r="M253" i="29"/>
  <c r="Z264" i="29"/>
  <c r="P272" i="29"/>
  <c r="AB261" i="29"/>
  <c r="AB271" i="29"/>
  <c r="AA250" i="29"/>
  <c r="Y266" i="29"/>
  <c r="X250" i="29"/>
  <c r="AE276" i="29"/>
  <c r="AA280" i="29"/>
  <c r="C261" i="29"/>
  <c r="E272" i="29"/>
  <c r="Q248" i="29"/>
  <c r="U260" i="29"/>
  <c r="R262" i="29"/>
  <c r="D258" i="29"/>
  <c r="AA249" i="29"/>
  <c r="AK271" i="29"/>
  <c r="S259" i="29"/>
  <c r="O261" i="29"/>
  <c r="AL246" i="29"/>
  <c r="AJ254" i="29"/>
  <c r="T248" i="29"/>
  <c r="I260" i="29"/>
  <c r="W260" i="29"/>
  <c r="AA262" i="29"/>
  <c r="AC266" i="29"/>
  <c r="AG268" i="29"/>
  <c r="O249" i="29"/>
  <c r="U261" i="29"/>
  <c r="R267" i="29"/>
  <c r="J250" i="29"/>
  <c r="G268" i="29"/>
  <c r="AM281" i="29"/>
  <c r="U263" i="29"/>
  <c r="I261" i="29"/>
  <c r="Y259" i="29"/>
  <c r="H254" i="29"/>
  <c r="Q257" i="29"/>
  <c r="W272" i="29"/>
  <c r="W274" i="29"/>
  <c r="I257" i="29"/>
  <c r="AD249" i="29"/>
  <c r="L281" i="29"/>
  <c r="X281" i="29"/>
  <c r="W268" i="29"/>
  <c r="AH277" i="29"/>
  <c r="AK273" i="29"/>
  <c r="I251" i="29"/>
  <c r="AF254" i="29"/>
  <c r="AL270" i="29"/>
  <c r="C266" i="29"/>
  <c r="AC252" i="29"/>
  <c r="AI274" i="29"/>
  <c r="AH255" i="29"/>
  <c r="U254" i="29"/>
  <c r="K254" i="29"/>
  <c r="AD260" i="29"/>
  <c r="AI251" i="29"/>
  <c r="F253" i="29"/>
  <c r="Z278" i="29"/>
  <c r="V254" i="29"/>
  <c r="S253" i="29"/>
  <c r="Q254" i="29"/>
  <c r="Y281" i="29"/>
  <c r="AI248" i="29"/>
  <c r="X258" i="29"/>
  <c r="AA260" i="29"/>
  <c r="V261" i="29"/>
  <c r="K256" i="29"/>
  <c r="H246" i="29"/>
  <c r="AE259" i="29"/>
  <c r="U275" i="29"/>
  <c r="C274" i="29"/>
  <c r="AK257" i="29"/>
  <c r="G247" i="29"/>
  <c r="I248" i="29"/>
  <c r="D271" i="29"/>
  <c r="M268" i="29"/>
  <c r="G258" i="29"/>
  <c r="N249" i="29"/>
  <c r="J268" i="29"/>
  <c r="F256" i="29"/>
  <c r="AI266" i="29"/>
  <c r="Z274" i="29"/>
  <c r="AC281" i="29"/>
  <c r="N278" i="29"/>
  <c r="AJ260" i="29"/>
  <c r="AD267" i="29"/>
  <c r="C262" i="29"/>
  <c r="J245" i="29"/>
  <c r="AM248" i="29"/>
  <c r="M246" i="29"/>
  <c r="L266" i="29"/>
  <c r="C267" i="29"/>
  <c r="S278" i="29"/>
  <c r="M263" i="29"/>
  <c r="D257" i="29"/>
  <c r="Z280" i="29"/>
  <c r="V278" i="29"/>
  <c r="K280" i="29"/>
  <c r="AI272" i="29"/>
  <c r="AM276" i="29"/>
  <c r="AJ266" i="29"/>
  <c r="E264" i="29"/>
  <c r="E279" i="29"/>
  <c r="AC258" i="29"/>
  <c r="O259" i="29"/>
  <c r="AD268" i="29"/>
  <c r="S258" i="29"/>
  <c r="AA252" i="29"/>
  <c r="Q268" i="29"/>
  <c r="J256" i="29"/>
  <c r="V264" i="29"/>
  <c r="O262" i="29"/>
  <c r="AI257" i="29"/>
  <c r="AH247" i="29"/>
  <c r="AK255" i="29"/>
  <c r="N279" i="29"/>
  <c r="C281" i="29"/>
  <c r="X252" i="29"/>
  <c r="AD272" i="29"/>
  <c r="AJ267" i="29"/>
  <c r="AG259" i="29"/>
  <c r="P261" i="29"/>
  <c r="AF267" i="29"/>
  <c r="AK269" i="29"/>
  <c r="AH256" i="29"/>
  <c r="W250" i="29"/>
  <c r="M280" i="29"/>
  <c r="AK260" i="29"/>
  <c r="AH264" i="29"/>
  <c r="K262" i="29"/>
  <c r="Z260" i="29"/>
  <c r="AC275" i="29"/>
  <c r="J261" i="29"/>
  <c r="M276" i="29"/>
  <c r="AE272" i="29"/>
  <c r="H251" i="29"/>
  <c r="T269" i="29"/>
  <c r="O256" i="29"/>
  <c r="O266" i="29"/>
  <c r="AA281" i="29"/>
  <c r="AJ249" i="29"/>
  <c r="V246" i="29"/>
  <c r="E269" i="29"/>
  <c r="K266" i="29"/>
  <c r="T254" i="29"/>
  <c r="S279" i="29"/>
  <c r="AF246" i="29"/>
  <c r="AG276" i="29"/>
  <c r="J269" i="29"/>
  <c r="V265" i="29"/>
  <c r="AJ274" i="29"/>
  <c r="H253" i="29"/>
  <c r="R254" i="29"/>
  <c r="AC245" i="29"/>
  <c r="H280" i="29"/>
  <c r="P269" i="29"/>
  <c r="W262" i="29"/>
  <c r="AF248" i="29"/>
  <c r="AE256" i="29"/>
  <c r="P254" i="29"/>
  <c r="P267" i="29"/>
  <c r="AE250" i="29"/>
  <c r="Z254" i="29"/>
  <c r="S255" i="29"/>
  <c r="AG265" i="29"/>
  <c r="AA267" i="29"/>
  <c r="W251" i="29"/>
  <c r="N275" i="29"/>
  <c r="O277" i="29"/>
  <c r="AB272" i="29"/>
  <c r="K268" i="29"/>
  <c r="AG263" i="29"/>
  <c r="O273" i="29"/>
  <c r="AI253" i="29"/>
  <c r="R272" i="29"/>
  <c r="I255" i="29"/>
  <c r="AK247" i="29"/>
  <c r="S249" i="29"/>
  <c r="AL260" i="29"/>
  <c r="AJ245" i="29"/>
  <c r="F265" i="29"/>
  <c r="D248" i="29"/>
  <c r="P280" i="29"/>
  <c r="F251" i="29"/>
  <c r="I274" i="29"/>
  <c r="V253" i="29"/>
  <c r="E258" i="29"/>
  <c r="D269" i="29"/>
  <c r="W248" i="29"/>
  <c r="Z249" i="29"/>
  <c r="Y256" i="29"/>
  <c r="S267" i="29"/>
  <c r="X255" i="29"/>
  <c r="AH271" i="29"/>
  <c r="AF252" i="29"/>
  <c r="AL256" i="29"/>
  <c r="AH258" i="29"/>
  <c r="U253" i="29"/>
  <c r="F271" i="29"/>
  <c r="AM245" i="29"/>
  <c r="AA264" i="29"/>
  <c r="E270" i="29"/>
  <c r="N245" i="29"/>
  <c r="AE275" i="29"/>
  <c r="AE267" i="29"/>
  <c r="G274" i="29"/>
  <c r="Z252" i="29"/>
  <c r="G255" i="29"/>
  <c r="E255" i="29"/>
  <c r="R245" i="29"/>
  <c r="G252" i="29"/>
  <c r="R252" i="29"/>
  <c r="AM256" i="29"/>
  <c r="X273" i="29"/>
  <c r="C253" i="29"/>
  <c r="AH261" i="29"/>
  <c r="X260" i="29"/>
  <c r="Z253" i="29"/>
  <c r="V271" i="29"/>
  <c r="AK252" i="29"/>
  <c r="U268" i="29"/>
  <c r="N277" i="29"/>
  <c r="S268" i="29"/>
  <c r="X270" i="29"/>
  <c r="D272" i="29"/>
  <c r="Y269" i="29"/>
  <c r="W271" i="29"/>
  <c r="AB280" i="29"/>
  <c r="AD273" i="29"/>
  <c r="AC263" i="29"/>
  <c r="W269" i="29"/>
  <c r="N253" i="29"/>
  <c r="H277" i="29"/>
  <c r="T257" i="29"/>
  <c r="S275" i="29"/>
  <c r="AH266" i="29"/>
  <c r="D260" i="29"/>
  <c r="Q277" i="29"/>
  <c r="F267" i="29"/>
  <c r="Q263" i="29"/>
  <c r="AM251" i="29"/>
  <c r="AF262" i="29"/>
  <c r="C255" i="29"/>
  <c r="AB278" i="29"/>
  <c r="H255" i="29"/>
  <c r="AH280" i="29"/>
  <c r="R249" i="29"/>
  <c r="AK264" i="29"/>
  <c r="L255" i="29"/>
  <c r="AG253" i="29"/>
  <c r="AL255" i="29"/>
  <c r="AE266" i="29"/>
  <c r="AA258" i="29"/>
  <c r="I280" i="29"/>
  <c r="R246" i="29"/>
  <c r="D263" i="29"/>
  <c r="I263" i="29"/>
  <c r="AB255" i="29"/>
  <c r="U262" i="29"/>
  <c r="AH263" i="29"/>
  <c r="C280" i="29"/>
  <c r="I268" i="29"/>
  <c r="F260" i="29"/>
  <c r="AK250" i="29"/>
  <c r="AC259" i="29"/>
  <c r="M277" i="29"/>
  <c r="AH269" i="29"/>
  <c r="AA268" i="29"/>
  <c r="U280" i="29"/>
  <c r="F278" i="29"/>
  <c r="AM270" i="29"/>
  <c r="AA271" i="29"/>
  <c r="AL272" i="29"/>
  <c r="AI275" i="29"/>
  <c r="M278" i="29"/>
  <c r="U278" i="29"/>
  <c r="Z266" i="29"/>
  <c r="J246" i="29"/>
  <c r="Z261" i="29"/>
  <c r="D259" i="29"/>
  <c r="AD280" i="29"/>
  <c r="AJ251" i="29"/>
  <c r="W258" i="29"/>
  <c r="AL275" i="29"/>
  <c r="K248" i="29"/>
  <c r="D261" i="29"/>
  <c r="J253" i="29"/>
  <c r="D249" i="29"/>
  <c r="J280" i="29"/>
  <c r="L270" i="29"/>
  <c r="X278" i="29"/>
  <c r="AD258" i="29"/>
  <c r="AH267" i="29"/>
  <c r="U257" i="29"/>
  <c r="Y265" i="29"/>
  <c r="I256" i="29"/>
  <c r="Z255" i="29"/>
  <c r="S263" i="29"/>
  <c r="AD246" i="29"/>
  <c r="AM279" i="29"/>
  <c r="AL280" i="29"/>
  <c r="Y272" i="29"/>
  <c r="I278" i="29"/>
  <c r="H276" i="29"/>
  <c r="N246" i="29"/>
  <c r="W245" i="29"/>
  <c r="Q278" i="29"/>
  <c r="AK256" i="29"/>
  <c r="C268" i="29"/>
  <c r="L250" i="29"/>
  <c r="H263" i="29"/>
  <c r="X274" i="29"/>
  <c r="X267" i="29"/>
  <c r="G249" i="29"/>
  <c r="K276" i="29"/>
  <c r="Y255" i="29"/>
  <c r="D280" i="29"/>
  <c r="Q245" i="29"/>
  <c r="AC254" i="29"/>
  <c r="V276" i="29"/>
  <c r="AA263" i="29"/>
  <c r="R260" i="29"/>
  <c r="AI265" i="29"/>
  <c r="AL262" i="29"/>
  <c r="AG258" i="29"/>
  <c r="C249" i="29"/>
  <c r="AJ246" i="29"/>
  <c r="R274" i="29"/>
  <c r="I277" i="29"/>
  <c r="P250" i="29"/>
  <c r="AA251" i="29"/>
  <c r="Z276" i="29"/>
  <c r="N263" i="29"/>
  <c r="N258" i="29"/>
  <c r="W277" i="29"/>
  <c r="Y264" i="29"/>
  <c r="U266" i="29"/>
  <c r="P279" i="29"/>
  <c r="AI273" i="29"/>
  <c r="J267" i="29"/>
  <c r="P252" i="29"/>
  <c r="AK259" i="29"/>
  <c r="H275" i="29"/>
  <c r="Y258" i="29"/>
  <c r="AC274" i="29"/>
  <c r="V272" i="29"/>
  <c r="D246" i="29"/>
  <c r="K246" i="29"/>
  <c r="AC253" i="29"/>
  <c r="M247" i="29"/>
  <c r="C263" i="29"/>
  <c r="AH260" i="29"/>
  <c r="AI261" i="29"/>
  <c r="O271" i="29"/>
  <c r="N267" i="29"/>
  <c r="M265" i="29"/>
  <c r="K259" i="29"/>
  <c r="G276" i="29"/>
  <c r="AJ268" i="29"/>
  <c r="O246" i="29"/>
  <c r="K270" i="29"/>
  <c r="Q250" i="29"/>
  <c r="AB252" i="29"/>
  <c r="C276" i="29"/>
  <c r="I281" i="29"/>
  <c r="I270" i="29"/>
  <c r="N247" i="29"/>
  <c r="AL250" i="29"/>
  <c r="N266" i="29"/>
  <c r="V275" i="29"/>
  <c r="AI252" i="29"/>
  <c r="AC268" i="29"/>
  <c r="AJ256" i="29"/>
  <c r="E271" i="29"/>
  <c r="AA261" i="29"/>
  <c r="Q269" i="29"/>
  <c r="AE274" i="29"/>
  <c r="AE247" i="29"/>
  <c r="AB249" i="29"/>
  <c r="E259" i="29"/>
  <c r="Y253" i="29"/>
  <c r="AK268" i="29"/>
  <c r="H262" i="29"/>
  <c r="O265" i="29"/>
  <c r="L246" i="29"/>
  <c r="H252" i="29"/>
  <c r="K247" i="29"/>
  <c r="AC250" i="29"/>
  <c r="J275" i="29"/>
  <c r="C252" i="29"/>
  <c r="K273" i="29"/>
  <c r="M250" i="29"/>
  <c r="T256" i="29"/>
  <c r="E262" i="29"/>
  <c r="G257" i="29"/>
  <c r="L253" i="29"/>
  <c r="M264" i="29"/>
  <c r="U274" i="29"/>
  <c r="V273" i="29"/>
  <c r="AI278" i="29"/>
  <c r="L264" i="29"/>
  <c r="W247" i="29"/>
  <c r="K249" i="29"/>
  <c r="E249" i="29"/>
  <c r="AB245" i="29"/>
  <c r="R259" i="29"/>
  <c r="E263" i="29"/>
  <c r="P270" i="29"/>
  <c r="T267" i="29"/>
  <c r="AG260" i="29"/>
  <c r="AG256" i="29"/>
  <c r="AG271" i="29"/>
  <c r="Q264" i="29"/>
  <c r="AF260" i="29"/>
  <c r="AJ272" i="29"/>
  <c r="D262" i="29"/>
  <c r="AL251" i="29"/>
  <c r="R277" i="29"/>
  <c r="AJ261" i="29"/>
  <c r="Z272" i="29"/>
  <c r="J266" i="29"/>
  <c r="W249" i="29"/>
  <c r="C272" i="29"/>
  <c r="AF256" i="29"/>
  <c r="S277" i="29"/>
  <c r="R253" i="29"/>
  <c r="AK267" i="29"/>
  <c r="AB262" i="29"/>
  <c r="AE260" i="29"/>
  <c r="AL249" i="29"/>
  <c r="AH262" i="29"/>
  <c r="AE270" i="29"/>
  <c r="M272" i="29"/>
  <c r="G262" i="29"/>
  <c r="Q280" i="29"/>
  <c r="AD275" i="29"/>
  <c r="X261" i="29"/>
  <c r="L257" i="29"/>
  <c r="AG255" i="29"/>
  <c r="M245" i="29"/>
  <c r="N273" i="29"/>
  <c r="I266" i="29"/>
  <c r="AI267" i="29"/>
  <c r="P245" i="29"/>
  <c r="W281" i="29"/>
  <c r="AF257" i="29"/>
  <c r="D270" i="29"/>
  <c r="AH279" i="29"/>
  <c r="T266" i="29"/>
  <c r="AM253" i="29"/>
  <c r="AM260" i="29"/>
  <c r="E280" i="29"/>
  <c r="F263" i="29"/>
  <c r="AH253" i="29"/>
  <c r="M255" i="29"/>
  <c r="S276" i="29"/>
  <c r="H256" i="29"/>
  <c r="E251" i="29"/>
  <c r="AG270" i="29"/>
  <c r="AJ262" i="29"/>
  <c r="O247" i="29"/>
  <c r="P264" i="29"/>
  <c r="I254" i="29"/>
  <c r="J265" i="29"/>
  <c r="T265" i="29"/>
  <c r="D245" i="29"/>
  <c r="R247" i="29"/>
  <c r="AD256" i="29"/>
  <c r="T281" i="29"/>
  <c r="Y275" i="29"/>
  <c r="Y261" i="29"/>
  <c r="AE257" i="29"/>
  <c r="T276" i="29"/>
  <c r="AG264" i="29"/>
  <c r="AL264" i="29"/>
  <c r="AG277" i="29"/>
  <c r="AK277" i="29"/>
  <c r="F281" i="29"/>
  <c r="AJ257" i="29"/>
  <c r="L263" i="29"/>
  <c r="Y249" i="29"/>
  <c r="AD248" i="29"/>
  <c r="AI260" i="29"/>
  <c r="AE246" i="29"/>
  <c r="F259" i="29"/>
  <c r="AJ279" i="29"/>
  <c r="D274" i="29"/>
  <c r="AB281" i="29"/>
  <c r="Q247" i="29"/>
  <c r="R266" i="29"/>
  <c r="E278" i="29"/>
  <c r="F270" i="29"/>
  <c r="J278" i="29"/>
  <c r="W279" i="29"/>
  <c r="T271" i="29"/>
  <c r="X248" i="29"/>
  <c r="N250" i="29"/>
  <c r="S256" i="29"/>
  <c r="S254" i="29"/>
  <c r="AA257" i="29"/>
  <c r="P249" i="29"/>
  <c r="Y260" i="29"/>
  <c r="G245" i="29"/>
  <c r="AD262" i="29"/>
  <c r="W278" i="29"/>
  <c r="H269" i="29"/>
  <c r="N254" i="29"/>
  <c r="V255" i="29"/>
  <c r="AL263" i="29"/>
  <c r="Z275" i="29"/>
  <c r="V249" i="29"/>
  <c r="AB257" i="29"/>
  <c r="Q265" i="29"/>
  <c r="AE249" i="29"/>
  <c r="G266" i="29"/>
  <c r="C264" i="29"/>
  <c r="AF255" i="29"/>
  <c r="AD250" i="29"/>
  <c r="AL253" i="29"/>
  <c r="AE271" i="29"/>
  <c r="AB269" i="29"/>
  <c r="L259" i="29"/>
  <c r="X264" i="29"/>
  <c r="Z277" i="29"/>
  <c r="Y248" i="29"/>
  <c r="H261" i="29"/>
  <c r="N261" i="29"/>
  <c r="Y276" i="29"/>
  <c r="L275" i="29"/>
  <c r="U258" i="29"/>
  <c r="T258" i="29"/>
  <c r="G264" i="29"/>
  <c r="AA256" i="29"/>
  <c r="AI258" i="29"/>
  <c r="F272" i="29"/>
  <c r="AM269" i="29"/>
  <c r="AG274" i="29"/>
  <c r="Q267" i="29"/>
  <c r="AH270" i="29"/>
  <c r="AM247" i="29"/>
  <c r="K263" i="29"/>
  <c r="AB275" i="29"/>
  <c r="Y246" i="29"/>
  <c r="AD261" i="29"/>
  <c r="K260" i="29"/>
  <c r="F268" i="29"/>
  <c r="U246" i="29"/>
  <c r="V257" i="29"/>
  <c r="AD265" i="29"/>
  <c r="AK265" i="29"/>
  <c r="K250" i="29"/>
  <c r="R276" i="29"/>
  <c r="E277" i="29"/>
  <c r="AK266" i="29"/>
  <c r="Y270" i="29"/>
  <c r="AA259" i="29"/>
  <c r="V270" i="29"/>
  <c r="T253" i="29"/>
  <c r="S252" i="29"/>
  <c r="K261" i="29"/>
  <c r="AI259" i="29"/>
  <c r="AM266" i="29"/>
  <c r="N260" i="29"/>
  <c r="X275" i="29"/>
  <c r="AM254" i="29"/>
  <c r="AF274" i="29"/>
  <c r="O279" i="29"/>
  <c r="X280" i="29"/>
  <c r="Q261" i="29"/>
  <c r="Z267" i="29"/>
  <c r="M254" i="29"/>
  <c r="Y279" i="29"/>
  <c r="I279" i="29"/>
  <c r="Z251" i="29"/>
  <c r="AA277" i="29"/>
  <c r="AK263" i="29"/>
  <c r="I271" i="29"/>
  <c r="AI276" i="29"/>
  <c r="O255" i="29"/>
  <c r="AB264" i="29"/>
  <c r="J248" i="29"/>
  <c r="AF259" i="29"/>
  <c r="W257" i="29"/>
  <c r="U245" i="29"/>
  <c r="V267" i="29"/>
  <c r="V245" i="29"/>
  <c r="I275" i="29"/>
  <c r="P255" i="29"/>
  <c r="I258" i="29"/>
  <c r="AD245" i="29"/>
  <c r="F250" i="29"/>
  <c r="AJ255" i="29"/>
  <c r="AA248" i="29"/>
  <c r="AG248" i="29"/>
  <c r="O264" i="29"/>
  <c r="F264" i="29"/>
  <c r="J270" i="29"/>
  <c r="H249" i="29"/>
  <c r="AC269" i="29"/>
  <c r="AE261" i="29"/>
  <c r="M258" i="29"/>
  <c r="AG249" i="29"/>
  <c r="D277" i="29"/>
  <c r="Y278" i="29"/>
  <c r="N270" i="29"/>
  <c r="I267" i="29"/>
  <c r="C269" i="29"/>
  <c r="U250" i="29"/>
  <c r="T255" i="29"/>
  <c r="AE264" i="29"/>
  <c r="G278" i="29"/>
  <c r="AD264" i="29"/>
  <c r="R268" i="29"/>
  <c r="AF247" i="29"/>
  <c r="W252" i="29"/>
  <c r="J258" i="29"/>
  <c r="AM271" i="29"/>
  <c r="AM257" i="29"/>
  <c r="AB248" i="29"/>
  <c r="U264" i="29"/>
  <c r="Z246" i="29"/>
  <c r="E250" i="29"/>
  <c r="N257" i="29"/>
  <c r="AF275" i="29"/>
  <c r="O260" i="29"/>
  <c r="AL268" i="29"/>
  <c r="AE252" i="29"/>
  <c r="D268" i="29"/>
  <c r="D253" i="29"/>
  <c r="AC251" i="29"/>
  <c r="AD254" i="29"/>
  <c r="R279" i="29"/>
  <c r="F262" i="29"/>
  <c r="AG267" i="29"/>
  <c r="AG250" i="29"/>
  <c r="T273" i="29"/>
  <c r="P247" i="29"/>
  <c r="G270" i="29"/>
  <c r="AM273" i="29"/>
  <c r="L269" i="29"/>
  <c r="H247" i="29"/>
  <c r="H270" i="29"/>
  <c r="X257" i="29"/>
  <c r="Q255" i="29"/>
  <c r="P271" i="29"/>
  <c r="AL267" i="29"/>
  <c r="AM252" i="29"/>
  <c r="R258" i="29"/>
  <c r="F273" i="29"/>
  <c r="H278" i="29"/>
  <c r="AL279" i="29"/>
  <c r="S247" i="29"/>
  <c r="AB274" i="29"/>
  <c r="C254" i="29"/>
  <c r="AJ259" i="29"/>
  <c r="O254" i="29"/>
  <c r="L247" i="29"/>
  <c r="E260" i="29"/>
  <c r="G271" i="29"/>
  <c r="AD247" i="29"/>
  <c r="S257" i="29"/>
  <c r="AD252" i="29"/>
  <c r="K258" i="29"/>
  <c r="Z270" i="29"/>
  <c r="K245" i="29"/>
  <c r="P265" i="29"/>
  <c r="AF278" i="29"/>
  <c r="AL271" i="29"/>
  <c r="P281" i="29"/>
  <c r="D281" i="29"/>
  <c r="L267" i="29"/>
  <c r="AK278" i="29"/>
  <c r="AH257" i="29"/>
  <c r="AL247" i="29"/>
  <c r="T251" i="29"/>
  <c r="C279" i="29"/>
  <c r="AC273" i="29"/>
  <c r="AK249" i="29"/>
  <c r="C277" i="29"/>
  <c r="U277" i="29"/>
  <c r="F258" i="29"/>
  <c r="J277" i="29"/>
  <c r="W263" i="29"/>
  <c r="AK270" i="29"/>
  <c r="AL277" i="29"/>
  <c r="AF277" i="29"/>
  <c r="W255" i="29"/>
  <c r="AC270" i="29"/>
  <c r="F252" i="29"/>
  <c r="R265" i="29"/>
  <c r="Z250" i="29"/>
  <c r="D264" i="29"/>
  <c r="AI249" i="29"/>
  <c r="O248" i="29"/>
  <c r="K271" i="29"/>
  <c r="AD278" i="29"/>
  <c r="J251" i="29"/>
  <c r="AE278" i="29"/>
  <c r="AF270" i="29"/>
  <c r="S272" i="29"/>
  <c r="K269" i="29"/>
  <c r="AC255" i="29"/>
  <c r="J249" i="29"/>
  <c r="AA254" i="29"/>
  <c r="V259" i="29"/>
  <c r="N276" i="29"/>
  <c r="T278" i="29"/>
  <c r="AI269" i="29"/>
  <c r="X277" i="29"/>
  <c r="O253" i="29"/>
  <c r="H268" i="29"/>
  <c r="AK262" i="29"/>
  <c r="AF249" i="29"/>
  <c r="AB267" i="29"/>
  <c r="W259" i="29"/>
  <c r="H260" i="29"/>
  <c r="P246" i="29"/>
  <c r="N255" i="29"/>
  <c r="Y267" i="29"/>
  <c r="AI271" i="29"/>
  <c r="Q262" i="29"/>
  <c r="AL258" i="29"/>
  <c r="AJ273" i="29"/>
  <c r="AA270" i="29"/>
  <c r="C275" i="29"/>
  <c r="J247" i="29"/>
  <c r="AA246" i="29"/>
  <c r="AB276" i="29"/>
  <c r="U259" i="29"/>
  <c r="G281" i="29"/>
  <c r="T275" i="29"/>
  <c r="S265" i="29"/>
  <c r="K267" i="29"/>
  <c r="AI263" i="29"/>
  <c r="R250" i="29"/>
  <c r="N265" i="29"/>
  <c r="P277" i="29"/>
  <c r="T249" i="29"/>
  <c r="F245" i="29"/>
  <c r="W280" i="29"/>
  <c r="AK248" i="29"/>
  <c r="S281" i="29"/>
  <c r="X254" i="29"/>
  <c r="Y247" i="29"/>
  <c r="H266" i="29"/>
  <c r="D267" i="29"/>
  <c r="X271" i="29"/>
  <c r="AJ277" i="29"/>
  <c r="AC264" i="29"/>
  <c r="P257" i="29"/>
  <c r="P276" i="29"/>
  <c r="E273" i="29"/>
  <c r="O272" i="29"/>
  <c r="AE269" i="29"/>
  <c r="AM272" i="29"/>
  <c r="H259" i="29"/>
  <c r="Q249" i="29"/>
  <c r="R256" i="29"/>
  <c r="O257" i="29"/>
  <c r="Q276" i="29"/>
  <c r="Z263" i="29"/>
  <c r="AB268" i="29"/>
  <c r="AK254" i="29"/>
  <c r="AD253" i="29"/>
  <c r="Y257" i="29"/>
  <c r="F247" i="29"/>
  <c r="AF251" i="29"/>
  <c r="V251" i="29"/>
  <c r="L6" i="33" a="1"/>
  <c r="E6" i="33" a="1"/>
  <c r="E5" i="30" a="1"/>
  <c r="L39" i="33" l="1"/>
  <c r="L18" i="33"/>
  <c r="L7" i="33"/>
  <c r="L42" i="33"/>
  <c r="L40" i="33"/>
  <c r="L41" i="33"/>
  <c r="L8" i="33"/>
  <c r="L13" i="33"/>
  <c r="L9" i="33"/>
  <c r="L31" i="33"/>
  <c r="L16" i="33"/>
  <c r="L21" i="33"/>
  <c r="L24" i="33"/>
  <c r="L36" i="33"/>
  <c r="L12" i="33"/>
  <c r="L33" i="33"/>
  <c r="L28" i="33"/>
  <c r="L11" i="33"/>
  <c r="L26" i="33"/>
  <c r="L17" i="33"/>
  <c r="L35" i="33"/>
  <c r="L32" i="33"/>
  <c r="L6" i="33"/>
  <c r="L25" i="33"/>
  <c r="L20" i="33"/>
  <c r="L23" i="33"/>
  <c r="L27" i="33"/>
  <c r="L22" i="33"/>
  <c r="L19" i="33"/>
  <c r="L15" i="33"/>
  <c r="L29" i="33"/>
  <c r="L38" i="33"/>
  <c r="L34" i="33"/>
  <c r="L10" i="33"/>
  <c r="L14" i="33"/>
  <c r="L30" i="33"/>
  <c r="L37" i="33"/>
  <c r="E5" i="30"/>
  <c r="E16" i="30"/>
  <c r="E36" i="30"/>
  <c r="E10" i="30"/>
  <c r="E13" i="30"/>
  <c r="E40" i="30"/>
  <c r="E38" i="30"/>
  <c r="E19" i="30"/>
  <c r="E8" i="30"/>
  <c r="E33" i="30"/>
  <c r="E7" i="30"/>
  <c r="E9" i="30"/>
  <c r="E15" i="30"/>
  <c r="E34" i="30"/>
  <c r="E39" i="30"/>
  <c r="E11" i="30"/>
  <c r="E20" i="30"/>
  <c r="E31" i="30"/>
  <c r="E25" i="30"/>
  <c r="E18" i="30"/>
  <c r="E17" i="30"/>
  <c r="E6" i="30"/>
  <c r="E12" i="30"/>
  <c r="E27" i="30"/>
  <c r="E28" i="30"/>
  <c r="E30" i="30"/>
  <c r="E26" i="30"/>
  <c r="E41" i="30"/>
  <c r="E23" i="30"/>
  <c r="E21" i="30"/>
  <c r="E24" i="30"/>
  <c r="E35" i="30"/>
  <c r="E14" i="30"/>
  <c r="E29" i="30"/>
  <c r="E37" i="30"/>
  <c r="E32" i="30"/>
  <c r="E22" i="30"/>
  <c r="E30" i="33"/>
  <c r="E7" i="33"/>
  <c r="E14" i="33"/>
  <c r="E32" i="33"/>
  <c r="E39" i="33"/>
  <c r="E22" i="33"/>
  <c r="E23" i="33"/>
  <c r="E15" i="33"/>
  <c r="E31" i="33"/>
  <c r="E24" i="33"/>
  <c r="E35" i="33"/>
  <c r="E40" i="33"/>
  <c r="E28" i="33"/>
  <c r="E29" i="33"/>
  <c r="E16" i="33"/>
  <c r="E9" i="33"/>
  <c r="E8" i="33"/>
  <c r="E38" i="33"/>
  <c r="E17" i="33"/>
  <c r="E42" i="33"/>
  <c r="E12" i="33"/>
  <c r="E27" i="33"/>
  <c r="E41" i="33"/>
  <c r="E18" i="33"/>
  <c r="E36" i="33"/>
  <c r="E19" i="33"/>
  <c r="E37" i="33"/>
  <c r="E26" i="33"/>
  <c r="E20" i="33"/>
  <c r="E6" i="33"/>
  <c r="E25" i="33"/>
  <c r="E21" i="33"/>
  <c r="E10" i="33"/>
  <c r="E13" i="33"/>
  <c r="E33" i="33"/>
  <c r="E34" i="33"/>
  <c r="E11" i="33"/>
  <c r="D5" i="30" a="1"/>
  <c r="D6" i="33" a="1"/>
  <c r="D36" i="30" l="1"/>
  <c r="D34" i="30"/>
  <c r="D21" i="30"/>
  <c r="D19" i="30"/>
  <c r="D18" i="30"/>
  <c r="D8" i="30"/>
  <c r="D7" i="30"/>
  <c r="D28" i="30"/>
  <c r="D23" i="30"/>
  <c r="D29" i="30"/>
  <c r="D10" i="30"/>
  <c r="D13" i="30"/>
  <c r="D39" i="30"/>
  <c r="D31" i="30"/>
  <c r="D25" i="30"/>
  <c r="D22" i="30"/>
  <c r="D17" i="30"/>
  <c r="D33" i="30"/>
  <c r="D40" i="30"/>
  <c r="D15" i="30"/>
  <c r="D11" i="30"/>
  <c r="D20" i="30"/>
  <c r="D35" i="30"/>
  <c r="D27" i="30"/>
  <c r="D16" i="30"/>
  <c r="D5" i="30"/>
  <c r="D37" i="30"/>
  <c r="D14" i="30"/>
  <c r="D41" i="30"/>
  <c r="D32" i="30"/>
  <c r="D9" i="30"/>
  <c r="D6" i="30"/>
  <c r="D38" i="30"/>
  <c r="D24" i="30"/>
  <c r="D30" i="30"/>
  <c r="D12" i="30"/>
  <c r="D26" i="30"/>
  <c r="D18" i="33"/>
  <c r="D36" i="33"/>
  <c r="D32" i="33"/>
  <c r="D37" i="33"/>
  <c r="D8" i="33"/>
  <c r="D24" i="33"/>
  <c r="D15" i="33"/>
  <c r="D27" i="33"/>
  <c r="D21" i="33"/>
  <c r="D19" i="33"/>
  <c r="D10" i="33"/>
  <c r="D14" i="33"/>
  <c r="D22" i="33"/>
  <c r="D13" i="33"/>
  <c r="D34" i="33"/>
  <c r="D41" i="33"/>
  <c r="D11" i="33"/>
  <c r="D16" i="33"/>
  <c r="D31" i="33"/>
  <c r="D6" i="33"/>
  <c r="D17" i="33"/>
  <c r="D7" i="33"/>
  <c r="D12" i="33"/>
  <c r="D26" i="33"/>
  <c r="D30" i="33"/>
  <c r="D38" i="33"/>
  <c r="D23" i="33"/>
  <c r="D40" i="33"/>
  <c r="D28" i="33"/>
  <c r="D25" i="33"/>
  <c r="D33" i="33"/>
  <c r="D20" i="33"/>
  <c r="D9" i="33"/>
  <c r="D29" i="33"/>
  <c r="D35" i="33"/>
  <c r="D42" i="33"/>
  <c r="D39" i="33"/>
  <c r="F33" i="33" l="1"/>
  <c r="H33" i="33" s="1"/>
  <c r="F23" i="33"/>
  <c r="H23" i="33" s="1"/>
  <c r="F12" i="33"/>
  <c r="H12" i="33" s="1"/>
  <c r="F34" i="33"/>
  <c r="H34" i="33" s="1"/>
  <c r="F10" i="33"/>
  <c r="H10" i="33" s="1"/>
  <c r="F15" i="33"/>
  <c r="H15" i="33" s="1"/>
  <c r="F12" i="30"/>
  <c r="H12" i="30" s="1"/>
  <c r="F6" i="30"/>
  <c r="H6" i="30" s="1"/>
  <c r="F14" i="30"/>
  <c r="H14" i="30" s="1"/>
  <c r="F27" i="30"/>
  <c r="H27" i="30" s="1"/>
  <c r="F15" i="30"/>
  <c r="H15" i="30" s="1"/>
  <c r="F22" i="30"/>
  <c r="H22" i="30" s="1"/>
  <c r="F13" i="30"/>
  <c r="H13" i="30" s="1"/>
  <c r="F19" i="30"/>
  <c r="H19" i="30" s="1"/>
  <c r="F25" i="33"/>
  <c r="H25" i="33" s="1"/>
  <c r="F38" i="33"/>
  <c r="H38" i="33" s="1"/>
  <c r="F7" i="33"/>
  <c r="H7" i="33" s="1"/>
  <c r="F16" i="33"/>
  <c r="H16" i="33" s="1"/>
  <c r="F13" i="33"/>
  <c r="H13" i="33" s="1"/>
  <c r="F24" i="33"/>
  <c r="H24" i="33" s="1"/>
  <c r="F36" i="33"/>
  <c r="H36" i="33" s="1"/>
  <c r="F30" i="30"/>
  <c r="H30" i="30" s="1"/>
  <c r="F9" i="30"/>
  <c r="H9" i="30" s="1"/>
  <c r="F37" i="30"/>
  <c r="H37" i="30" s="1"/>
  <c r="F35" i="30"/>
  <c r="H35" i="30" s="1"/>
  <c r="F40" i="30"/>
  <c r="H40" i="30" s="1"/>
  <c r="F25" i="30"/>
  <c r="H25" i="30" s="1"/>
  <c r="F10" i="30"/>
  <c r="H10" i="30" s="1"/>
  <c r="F21" i="30"/>
  <c r="H21" i="30" s="1"/>
  <c r="F39" i="33"/>
  <c r="H39" i="33" s="1"/>
  <c r="F9" i="33"/>
  <c r="H9" i="33" s="1"/>
  <c r="F28" i="33"/>
  <c r="H28" i="33" s="1"/>
  <c r="F30" i="33"/>
  <c r="H30" i="33" s="1"/>
  <c r="F17" i="33"/>
  <c r="H17" i="33" s="1"/>
  <c r="F11" i="33"/>
  <c r="H11" i="33" s="1"/>
  <c r="F22" i="33"/>
  <c r="H22" i="33" s="1"/>
  <c r="F21" i="33"/>
  <c r="H21" i="33" s="1"/>
  <c r="F8" i="33"/>
  <c r="H8" i="33" s="1"/>
  <c r="F18" i="33"/>
  <c r="H18" i="33" s="1"/>
  <c r="F24" i="30"/>
  <c r="H24" i="30" s="1"/>
  <c r="F32" i="30"/>
  <c r="H32" i="30" s="1"/>
  <c r="F5" i="30"/>
  <c r="H5" i="30" s="1"/>
  <c r="F20" i="30"/>
  <c r="H20" i="30" s="1"/>
  <c r="F33" i="30"/>
  <c r="H33" i="30" s="1"/>
  <c r="F31" i="30"/>
  <c r="H31" i="30" s="1"/>
  <c r="F29" i="30"/>
  <c r="H29" i="30" s="1"/>
  <c r="F8" i="30"/>
  <c r="H8" i="30" s="1"/>
  <c r="F34" i="30"/>
  <c r="H34" i="30" s="1"/>
  <c r="F35" i="33"/>
  <c r="H35" i="33" s="1"/>
  <c r="F31" i="33"/>
  <c r="H31" i="33" s="1"/>
  <c r="F32" i="33"/>
  <c r="H32" i="33" s="1"/>
  <c r="F28" i="30"/>
  <c r="H28" i="30" s="1"/>
  <c r="F29" i="33"/>
  <c r="H29" i="33" s="1"/>
  <c r="F19" i="33"/>
  <c r="H19" i="33" s="1"/>
  <c r="F7" i="30"/>
  <c r="H7" i="30" s="1"/>
  <c r="F42" i="33"/>
  <c r="H42" i="33" s="1"/>
  <c r="F20" i="33"/>
  <c r="H20" i="33" s="1"/>
  <c r="F40" i="33"/>
  <c r="H40" i="33" s="1"/>
  <c r="F26" i="33"/>
  <c r="H26" i="33" s="1"/>
  <c r="F6" i="33"/>
  <c r="H6" i="33" s="1"/>
  <c r="F41" i="33"/>
  <c r="H41" i="33" s="1"/>
  <c r="F14" i="33"/>
  <c r="H14" i="33" s="1"/>
  <c r="F27" i="33"/>
  <c r="H27" i="33" s="1"/>
  <c r="F37" i="33"/>
  <c r="H37" i="33" s="1"/>
  <c r="F26" i="30"/>
  <c r="H26" i="30" s="1"/>
  <c r="F38" i="30"/>
  <c r="H38" i="30" s="1"/>
  <c r="F41" i="30"/>
  <c r="H41" i="30" s="1"/>
  <c r="F16" i="30"/>
  <c r="H16" i="30" s="1"/>
  <c r="F11" i="30"/>
  <c r="H11" i="30" s="1"/>
  <c r="F17" i="30"/>
  <c r="H17" i="30" s="1"/>
  <c r="F39" i="30"/>
  <c r="H39" i="30" s="1"/>
  <c r="F23" i="30"/>
  <c r="H23" i="30" s="1"/>
  <c r="F18" i="30"/>
  <c r="H18" i="30" s="1"/>
  <c r="F36" i="30"/>
  <c r="H36" i="30" s="1"/>
  <c r="J8" i="30" l="1"/>
  <c r="J5" i="30"/>
  <c r="J18" i="33"/>
  <c r="J30" i="33"/>
  <c r="J22" i="33"/>
  <c r="J23" i="33"/>
  <c r="J13" i="33"/>
  <c r="J12" i="33"/>
  <c r="J39" i="33"/>
  <c r="J38" i="33"/>
  <c r="J19" i="33"/>
  <c r="J16" i="33"/>
  <c r="J11" i="33"/>
  <c r="J28" i="33"/>
  <c r="J25" i="33"/>
  <c r="J31" i="33"/>
  <c r="J6" i="33"/>
  <c r="J21" i="33"/>
  <c r="J24" i="33"/>
  <c r="J41" i="33"/>
  <c r="J40" i="33"/>
  <c r="J8" i="33"/>
  <c r="J29" i="33"/>
  <c r="J35" i="33"/>
  <c r="J17" i="33"/>
  <c r="J27" i="33"/>
  <c r="J10" i="33"/>
  <c r="J34" i="33"/>
  <c r="J32" i="33"/>
  <c r="J33" i="33"/>
  <c r="J14" i="33"/>
  <c r="J37" i="33"/>
  <c r="J7" i="33"/>
  <c r="J20" i="33"/>
  <c r="J9" i="33"/>
  <c r="J42" i="33"/>
  <c r="J26" i="33"/>
  <c r="J36" i="33"/>
  <c r="J15" i="33"/>
  <c r="J32" i="30"/>
  <c r="J14" i="30"/>
  <c r="J41" i="30"/>
  <c r="J35" i="30"/>
  <c r="J24" i="30"/>
  <c r="J40" i="30"/>
  <c r="J9" i="30"/>
  <c r="J20" i="30"/>
  <c r="J28" i="30"/>
  <c r="J36" i="30"/>
  <c r="J31" i="30"/>
  <c r="J23" i="30"/>
  <c r="J27" i="30"/>
  <c r="J30" i="30"/>
  <c r="J17" i="30"/>
  <c r="J26" i="30"/>
  <c r="J25" i="30"/>
  <c r="J34" i="30"/>
  <c r="J11" i="30"/>
  <c r="J19" i="30"/>
  <c r="J18" i="30"/>
  <c r="J29" i="30"/>
  <c r="J10" i="30"/>
  <c r="J15" i="30"/>
  <c r="J13" i="30"/>
  <c r="J38" i="30"/>
  <c r="J7" i="30"/>
  <c r="J12" i="30"/>
  <c r="J22" i="30"/>
  <c r="J39" i="30"/>
  <c r="J21" i="30"/>
  <c r="J33" i="30"/>
  <c r="J37" i="30"/>
  <c r="J16" i="30"/>
  <c r="J6" i="30"/>
  <c r="K6" i="33" l="1" a="1"/>
  <c r="K5" i="30" a="1"/>
  <c r="K24" i="30" l="1"/>
  <c r="M24" i="30" s="1"/>
  <c r="K22" i="30"/>
  <c r="M22" i="30" s="1"/>
  <c r="K35" i="30"/>
  <c r="M35" i="30" s="1"/>
  <c r="K29" i="30"/>
  <c r="M29" i="30" s="1"/>
  <c r="K34" i="30"/>
  <c r="M34" i="30" s="1"/>
  <c r="K30" i="30"/>
  <c r="M30" i="30" s="1"/>
  <c r="K26" i="30"/>
  <c r="M26" i="30" s="1"/>
  <c r="K27" i="30"/>
  <c r="M27" i="30" s="1"/>
  <c r="K36" i="30"/>
  <c r="M36" i="30" s="1"/>
  <c r="K14" i="30"/>
  <c r="M14" i="30" s="1"/>
  <c r="K28" i="30"/>
  <c r="M28" i="30" s="1"/>
  <c r="K39" i="30"/>
  <c r="M39" i="30" s="1"/>
  <c r="K18" i="30"/>
  <c r="M18" i="30" s="1"/>
  <c r="K21" i="30"/>
  <c r="M21" i="30" s="1"/>
  <c r="K6" i="30"/>
  <c r="M6" i="30" s="1"/>
  <c r="K32" i="30"/>
  <c r="M32" i="30" s="1"/>
  <c r="K19" i="30"/>
  <c r="M19" i="30" s="1"/>
  <c r="K25" i="30"/>
  <c r="M25" i="30" s="1"/>
  <c r="K5" i="30"/>
  <c r="M5" i="30" s="1"/>
  <c r="K11" i="30"/>
  <c r="M11" i="30" s="1"/>
  <c r="K8" i="30"/>
  <c r="M8" i="30" s="1"/>
  <c r="K23" i="30"/>
  <c r="M23" i="30" s="1"/>
  <c r="K16" i="30"/>
  <c r="M16" i="30" s="1"/>
  <c r="K37" i="30"/>
  <c r="M37" i="30" s="1"/>
  <c r="K33" i="30"/>
  <c r="M33" i="30" s="1"/>
  <c r="K9" i="30"/>
  <c r="M9" i="30" s="1"/>
  <c r="K20" i="30"/>
  <c r="M20" i="30" s="1"/>
  <c r="K15" i="30"/>
  <c r="M15" i="30" s="1"/>
  <c r="K7" i="30"/>
  <c r="M7" i="30" s="1"/>
  <c r="K12" i="30"/>
  <c r="M12" i="30" s="1"/>
  <c r="K40" i="30"/>
  <c r="M40" i="30" s="1"/>
  <c r="K31" i="30"/>
  <c r="M31" i="30" s="1"/>
  <c r="K41" i="30"/>
  <c r="M41" i="30" s="1"/>
  <c r="K13" i="30"/>
  <c r="M13" i="30" s="1"/>
  <c r="K10" i="30"/>
  <c r="M10" i="30" s="1"/>
  <c r="K38" i="30"/>
  <c r="M38" i="30" s="1"/>
  <c r="K17" i="30"/>
  <c r="M17" i="30" s="1"/>
  <c r="K15" i="33"/>
  <c r="M15" i="33" s="1"/>
  <c r="K17" i="33"/>
  <c r="M17" i="33" s="1"/>
  <c r="K34" i="33"/>
  <c r="M34" i="33" s="1"/>
  <c r="K41" i="33"/>
  <c r="M41" i="33" s="1"/>
  <c r="K11" i="33"/>
  <c r="M11" i="33" s="1"/>
  <c r="K6" i="33"/>
  <c r="M6" i="33" s="1"/>
  <c r="K7" i="33"/>
  <c r="M7" i="33" s="1"/>
  <c r="K32" i="33"/>
  <c r="M32" i="33" s="1"/>
  <c r="K24" i="33"/>
  <c r="M24" i="33" s="1"/>
  <c r="K38" i="33"/>
  <c r="M38" i="33" s="1"/>
  <c r="K36" i="33"/>
  <c r="M36" i="33" s="1"/>
  <c r="K18" i="33"/>
  <c r="M18" i="33" s="1"/>
  <c r="K20" i="33"/>
  <c r="M20" i="33" s="1"/>
  <c r="K27" i="33"/>
  <c r="M27" i="33" s="1"/>
  <c r="K12" i="33"/>
  <c r="M12" i="33" s="1"/>
  <c r="K9" i="33"/>
  <c r="M9" i="33" s="1"/>
  <c r="K26" i="33"/>
  <c r="M26" i="33" s="1"/>
  <c r="K23" i="33"/>
  <c r="M23" i="33" s="1"/>
  <c r="K25" i="33"/>
  <c r="M25" i="33" s="1"/>
  <c r="K30" i="33"/>
  <c r="M30" i="33" s="1"/>
  <c r="K28" i="33"/>
  <c r="M28" i="33" s="1"/>
  <c r="K16" i="33"/>
  <c r="M16" i="33" s="1"/>
  <c r="K39" i="33"/>
  <c r="M39" i="33" s="1"/>
  <c r="K35" i="33"/>
  <c r="M35" i="33" s="1"/>
  <c r="K33" i="33"/>
  <c r="M33" i="33" s="1"/>
  <c r="K10" i="33"/>
  <c r="M10" i="33" s="1"/>
  <c r="K40" i="33"/>
  <c r="M40" i="33" s="1"/>
  <c r="K14" i="33"/>
  <c r="M14" i="33" s="1"/>
  <c r="K22" i="33"/>
  <c r="M22" i="33" s="1"/>
  <c r="K29" i="33"/>
  <c r="M29" i="33" s="1"/>
  <c r="K42" i="33"/>
  <c r="M42" i="33" s="1"/>
  <c r="K8" i="33"/>
  <c r="M8" i="33" s="1"/>
  <c r="K31" i="33"/>
  <c r="M31" i="33" s="1"/>
  <c r="K13" i="33"/>
  <c r="M13" i="33" s="1"/>
  <c r="K21" i="33"/>
  <c r="M21" i="33" s="1"/>
  <c r="K19" i="33"/>
  <c r="M19" i="33" s="1"/>
  <c r="K37" i="33"/>
  <c r="M37" i="33" s="1"/>
  <c r="G2" i="30" l="1"/>
  <c r="G3" i="33"/>
</calcChain>
</file>

<file path=xl/sharedStrings.xml><?xml version="1.0" encoding="utf-8"?>
<sst xmlns="http://schemas.openxmlformats.org/spreadsheetml/2006/main" count="3751" uniqueCount="1174">
  <si>
    <t xml:space="preserve"> 畜産</t>
  </si>
  <si>
    <t xml:space="preserve"> 林業</t>
  </si>
  <si>
    <t xml:space="preserve"> 石油・石炭製品</t>
  </si>
  <si>
    <t xml:space="preserve"> 精密機械</t>
  </si>
  <si>
    <t xml:space="preserve"> 金融・保険</t>
  </si>
  <si>
    <t xml:space="preserve"> 公務</t>
  </si>
  <si>
    <t xml:space="preserve"> その他の公共サービス</t>
  </si>
  <si>
    <t xml:space="preserve"> 事務用品</t>
  </si>
  <si>
    <t xml:space="preserve"> 分類不明</t>
  </si>
  <si>
    <t xml:space="preserve"> 内生部門計</t>
  </si>
  <si>
    <t>家計外消費支出</t>
    <rPh sb="0" eb="2">
      <t>カケイ</t>
    </rPh>
    <rPh sb="2" eb="3">
      <t>ガイ</t>
    </rPh>
    <rPh sb="3" eb="5">
      <t>ショウヒ</t>
    </rPh>
    <rPh sb="5" eb="7">
      <t>シシュツ</t>
    </rPh>
    <phoneticPr fontId="3"/>
  </si>
  <si>
    <t>民間消費支出</t>
    <rPh sb="0" eb="2">
      <t>ミンカン</t>
    </rPh>
    <rPh sb="2" eb="4">
      <t>ショウヒ</t>
    </rPh>
    <rPh sb="4" eb="6">
      <t>シシュツ</t>
    </rPh>
    <phoneticPr fontId="3"/>
  </si>
  <si>
    <t>一般政府消費支出</t>
    <rPh sb="0" eb="2">
      <t>イッパン</t>
    </rPh>
    <rPh sb="2" eb="4">
      <t>セイフ</t>
    </rPh>
    <rPh sb="4" eb="6">
      <t>ショウヒ</t>
    </rPh>
    <rPh sb="6" eb="8">
      <t>シシュツ</t>
    </rPh>
    <phoneticPr fontId="3"/>
  </si>
  <si>
    <t>県内総固定資本形成（公的）</t>
    <rPh sb="0" eb="2">
      <t>ケンナイ</t>
    </rPh>
    <rPh sb="2" eb="3">
      <t>ソウ</t>
    </rPh>
    <rPh sb="3" eb="5">
      <t>コテイ</t>
    </rPh>
    <rPh sb="5" eb="7">
      <t>シホン</t>
    </rPh>
    <rPh sb="7" eb="9">
      <t>ケイセイ</t>
    </rPh>
    <rPh sb="10" eb="12">
      <t>コウテキ</t>
    </rPh>
    <phoneticPr fontId="3"/>
  </si>
  <si>
    <t>県内総固定資本形成（民間）</t>
    <rPh sb="0" eb="2">
      <t>ケンナイ</t>
    </rPh>
    <rPh sb="2" eb="3">
      <t>ソウ</t>
    </rPh>
    <rPh sb="3" eb="5">
      <t>コテイ</t>
    </rPh>
    <rPh sb="5" eb="7">
      <t>シホン</t>
    </rPh>
    <rPh sb="7" eb="9">
      <t>ケイセイ</t>
    </rPh>
    <rPh sb="10" eb="12">
      <t>ミンカン</t>
    </rPh>
    <phoneticPr fontId="3"/>
  </si>
  <si>
    <t>在庫純増</t>
    <rPh sb="0" eb="2">
      <t>ザイコ</t>
    </rPh>
    <rPh sb="2" eb="4">
      <t>ジュンゾウ</t>
    </rPh>
    <phoneticPr fontId="3"/>
  </si>
  <si>
    <t>県内最終需要計</t>
    <rPh sb="0" eb="2">
      <t>ケンナイ</t>
    </rPh>
    <rPh sb="2" eb="4">
      <t>サイシュウ</t>
    </rPh>
    <rPh sb="4" eb="6">
      <t>ジュヨウ</t>
    </rPh>
    <rPh sb="6" eb="7">
      <t>ケイ</t>
    </rPh>
    <phoneticPr fontId="3"/>
  </si>
  <si>
    <t>県内需要合計</t>
    <rPh sb="0" eb="2">
      <t>ケンナイ</t>
    </rPh>
    <rPh sb="2" eb="4">
      <t>ジュヨウ</t>
    </rPh>
    <rPh sb="4" eb="6">
      <t>ゴウケイ</t>
    </rPh>
    <phoneticPr fontId="3"/>
  </si>
  <si>
    <t>移輸出</t>
    <rPh sb="0" eb="3">
      <t>イユシュツ</t>
    </rPh>
    <phoneticPr fontId="3"/>
  </si>
  <si>
    <t>最終需要計</t>
    <rPh sb="0" eb="2">
      <t>サイシュウ</t>
    </rPh>
    <rPh sb="2" eb="4">
      <t>ジュヨウ</t>
    </rPh>
    <rPh sb="4" eb="5">
      <t>ケイ</t>
    </rPh>
    <phoneticPr fontId="3"/>
  </si>
  <si>
    <t>需要合計</t>
    <rPh sb="0" eb="2">
      <t>ジュヨウ</t>
    </rPh>
    <rPh sb="2" eb="4">
      <t>ゴウケイ</t>
    </rPh>
    <phoneticPr fontId="3"/>
  </si>
  <si>
    <t>（控除）移輸入</t>
    <rPh sb="1" eb="3">
      <t>コウジョ</t>
    </rPh>
    <rPh sb="4" eb="7">
      <t>イユニュウ</t>
    </rPh>
    <phoneticPr fontId="3"/>
  </si>
  <si>
    <t>最終需要部門計</t>
    <rPh sb="0" eb="2">
      <t>サイシュウ</t>
    </rPh>
    <rPh sb="2" eb="4">
      <t>ジュヨウ</t>
    </rPh>
    <rPh sb="4" eb="6">
      <t>ブモン</t>
    </rPh>
    <rPh sb="6" eb="7">
      <t>ケイ</t>
    </rPh>
    <phoneticPr fontId="3"/>
  </si>
  <si>
    <t>県内生産額</t>
    <rPh sb="0" eb="2">
      <t>ケンナイ</t>
    </rPh>
    <rPh sb="2" eb="5">
      <t>セイサンガク</t>
    </rPh>
    <phoneticPr fontId="3"/>
  </si>
  <si>
    <t>雇用者所得</t>
    <rPh sb="0" eb="3">
      <t>コヨウシャ</t>
    </rPh>
    <rPh sb="3" eb="5">
      <t>ショトク</t>
    </rPh>
    <phoneticPr fontId="3"/>
  </si>
  <si>
    <t>営業余剰</t>
  </si>
  <si>
    <t>資本減耗引当</t>
    <rPh sb="0" eb="2">
      <t>シホン</t>
    </rPh>
    <rPh sb="2" eb="4">
      <t>ゲンモウ</t>
    </rPh>
    <rPh sb="4" eb="6">
      <t>ヒキアテ</t>
    </rPh>
    <phoneticPr fontId="3"/>
  </si>
  <si>
    <t>粗付加価値部門計</t>
    <rPh sb="0" eb="5">
      <t>ソフカカチ</t>
    </rPh>
    <rPh sb="5" eb="7">
      <t>ブモン</t>
    </rPh>
    <rPh sb="7" eb="8">
      <t>ケイ</t>
    </rPh>
    <phoneticPr fontId="3"/>
  </si>
  <si>
    <t>（単位：千円）</t>
  </si>
  <si>
    <t>間接税（除関税）</t>
    <rPh sb="4" eb="5">
      <t>ノゾ</t>
    </rPh>
    <rPh sb="5" eb="7">
      <t>カンゼイ</t>
    </rPh>
    <phoneticPr fontId="3"/>
  </si>
  <si>
    <t>（控除）経常補助金</t>
    <rPh sb="4" eb="6">
      <t>ケイジョウ</t>
    </rPh>
    <phoneticPr fontId="3"/>
  </si>
  <si>
    <t>01</t>
  </si>
  <si>
    <t>02</t>
  </si>
  <si>
    <t>03</t>
  </si>
  <si>
    <t>04</t>
  </si>
  <si>
    <t>05</t>
  </si>
  <si>
    <t>06</t>
  </si>
  <si>
    <t>07</t>
  </si>
  <si>
    <t>08</t>
  </si>
  <si>
    <t>09</t>
  </si>
  <si>
    <t>35部門（統合大分類）</t>
    <rPh sb="2" eb="4">
      <t>ブモン</t>
    </rPh>
    <rPh sb="5" eb="7">
      <t>トウゴウ</t>
    </rPh>
    <rPh sb="7" eb="10">
      <t>ダイブンルイ</t>
    </rPh>
    <phoneticPr fontId="3"/>
  </si>
  <si>
    <t xml:space="preserve"> 農業</t>
  </si>
  <si>
    <t xml:space="preserve"> 水産業</t>
    <rPh sb="1" eb="4">
      <t>スイサンギョウ</t>
    </rPh>
    <phoneticPr fontId="3"/>
  </si>
  <si>
    <t xml:space="preserve"> 鉱業</t>
  </si>
  <si>
    <t xml:space="preserve"> 食料品</t>
  </si>
  <si>
    <t xml:space="preserve"> 繊維製品</t>
  </si>
  <si>
    <t xml:space="preserve"> パルプ・紙・木製品</t>
    <rPh sb="9" eb="10">
      <t>ヒン</t>
    </rPh>
    <phoneticPr fontId="3"/>
  </si>
  <si>
    <t xml:space="preserve"> 化学製品</t>
  </si>
  <si>
    <t xml:space="preserve"> 窯業・土石製品</t>
  </si>
  <si>
    <t xml:space="preserve"> 鉄鋼</t>
  </si>
  <si>
    <t xml:space="preserve"> 非鉄金属</t>
  </si>
  <si>
    <t xml:space="preserve"> 金属製品</t>
  </si>
  <si>
    <t xml:space="preserve"> 一般機械</t>
  </si>
  <si>
    <t xml:space="preserve"> 電気機械</t>
  </si>
  <si>
    <t xml:space="preserve"> 輸送機械</t>
  </si>
  <si>
    <t xml:space="preserve"> その他の製造工業製品</t>
    <rPh sb="9" eb="11">
      <t>セイヒン</t>
    </rPh>
    <phoneticPr fontId="3"/>
  </si>
  <si>
    <t xml:space="preserve"> 建設</t>
  </si>
  <si>
    <t xml:space="preserve"> 電力・ガス・熱供給</t>
    <rPh sb="9" eb="10">
      <t>キュウ</t>
    </rPh>
    <phoneticPr fontId="3"/>
  </si>
  <si>
    <t xml:space="preserve"> 水道・廃棄物処理</t>
  </si>
  <si>
    <t xml:space="preserve"> 商業</t>
  </si>
  <si>
    <t xml:space="preserve"> 不動産</t>
  </si>
  <si>
    <t xml:space="preserve"> 運輸</t>
  </si>
  <si>
    <t xml:space="preserve"> 情報通信</t>
    <rPh sb="1" eb="3">
      <t>ジョウホウ</t>
    </rPh>
    <phoneticPr fontId="3"/>
  </si>
  <si>
    <t xml:space="preserve"> 教育・研究</t>
  </si>
  <si>
    <t xml:space="preserve"> 医療・保健・社会保障・介護</t>
    <rPh sb="7" eb="9">
      <t>シャカイ</t>
    </rPh>
    <rPh sb="9" eb="11">
      <t>ホショウ</t>
    </rPh>
    <rPh sb="12" eb="14">
      <t>カイゴ</t>
    </rPh>
    <phoneticPr fontId="3"/>
  </si>
  <si>
    <t xml:space="preserve"> 対事業所サービス</t>
  </si>
  <si>
    <t xml:space="preserve"> 対個人サービス</t>
  </si>
  <si>
    <t>その他</t>
    <rPh sb="2" eb="3">
      <t>タ</t>
    </rPh>
    <phoneticPr fontId="3"/>
  </si>
  <si>
    <t>合計</t>
    <rPh sb="0" eb="2">
      <t>ゴウケイ</t>
    </rPh>
    <phoneticPr fontId="3"/>
  </si>
  <si>
    <t>○○県水産試験場
△□☆◎</t>
    <rPh sb="2" eb="3">
      <t>ケン</t>
    </rPh>
    <rPh sb="3" eb="5">
      <t>スイサン</t>
    </rPh>
    <rPh sb="5" eb="8">
      <t>シケンジョウ</t>
    </rPh>
    <phoneticPr fontId="3"/>
  </si>
  <si>
    <t>　　　　　　　様</t>
    <rPh sb="7" eb="8">
      <t>サマ</t>
    </rPh>
    <phoneticPr fontId="3"/>
  </si>
  <si>
    <t>項目</t>
    <rPh sb="0" eb="2">
      <t>コウモク</t>
    </rPh>
    <phoneticPr fontId="3"/>
  </si>
  <si>
    <t>刺網漁</t>
    <rPh sb="0" eb="2">
      <t>サシアミ</t>
    </rPh>
    <rPh sb="2" eb="3">
      <t>リョウ</t>
    </rPh>
    <phoneticPr fontId="3"/>
  </si>
  <si>
    <t>その他漁業</t>
    <rPh sb="2" eb="3">
      <t>タ</t>
    </rPh>
    <rPh sb="3" eb="5">
      <t>ギョギョウ</t>
    </rPh>
    <phoneticPr fontId="3"/>
  </si>
  <si>
    <t>遊漁</t>
    <rPh sb="0" eb="2">
      <t>ユウギョ</t>
    </rPh>
    <phoneticPr fontId="3"/>
  </si>
  <si>
    <t>年間の水揚げ高</t>
    <rPh sb="0" eb="2">
      <t>ネンカン</t>
    </rPh>
    <rPh sb="3" eb="5">
      <t>ミズア</t>
    </rPh>
    <rPh sb="6" eb="7">
      <t>タカ</t>
    </rPh>
    <phoneticPr fontId="3"/>
  </si>
  <si>
    <t>万円　</t>
    <rPh sb="0" eb="2">
      <t>マンエン</t>
    </rPh>
    <phoneticPr fontId="3"/>
  </si>
  <si>
    <t>年間の水揚げ量</t>
    <rPh sb="0" eb="2">
      <t>ネンカン</t>
    </rPh>
    <rPh sb="3" eb="5">
      <t>ミズア</t>
    </rPh>
    <rPh sb="6" eb="7">
      <t>リョウ</t>
    </rPh>
    <phoneticPr fontId="3"/>
  </si>
  <si>
    <t>トン　</t>
    <phoneticPr fontId="3"/>
  </si>
  <si>
    <t>水揚げ高に占めるヒラメの比率</t>
    <rPh sb="0" eb="2">
      <t>ミズア</t>
    </rPh>
    <rPh sb="3" eb="4">
      <t>ダカ</t>
    </rPh>
    <rPh sb="5" eb="6">
      <t>シ</t>
    </rPh>
    <rPh sb="12" eb="14">
      <t>ヒリツ</t>
    </rPh>
    <phoneticPr fontId="3"/>
  </si>
  <si>
    <t>割　</t>
    <rPh sb="0" eb="1">
      <t>ワ</t>
    </rPh>
    <phoneticPr fontId="3"/>
  </si>
  <si>
    <t>月　　　</t>
    <rPh sb="0" eb="1">
      <t>ツキ</t>
    </rPh>
    <phoneticPr fontId="3"/>
  </si>
  <si>
    <t>年間漁期</t>
    <rPh sb="0" eb="2">
      <t>ネンカン</t>
    </rPh>
    <rPh sb="2" eb="4">
      <t>ギョキ</t>
    </rPh>
    <phoneticPr fontId="3"/>
  </si>
  <si>
    <t>　刺網漁</t>
    <rPh sb="1" eb="3">
      <t>サシアミ</t>
    </rPh>
    <rPh sb="3" eb="4">
      <t>リョウ</t>
    </rPh>
    <phoneticPr fontId="3"/>
  </si>
  <si>
    <t>　その他漁業</t>
    <rPh sb="3" eb="4">
      <t>タ</t>
    </rPh>
    <rPh sb="4" eb="6">
      <t>ギョギョウ</t>
    </rPh>
    <phoneticPr fontId="3"/>
  </si>
  <si>
    <t>　遊漁</t>
    <rPh sb="1" eb="3">
      <t>ユウギョ</t>
    </rPh>
    <phoneticPr fontId="3"/>
  </si>
  <si>
    <t>＊矢印　←→で示してください</t>
    <rPh sb="1" eb="3">
      <t>ヤジルシ</t>
    </rPh>
    <rPh sb="7" eb="8">
      <t>シメ</t>
    </rPh>
    <phoneticPr fontId="3"/>
  </si>
  <si>
    <t>漁業別に分ける事が出来ない経費については合計のみご記入ください</t>
    <rPh sb="0" eb="2">
      <t>ギョギョウ</t>
    </rPh>
    <rPh sb="2" eb="3">
      <t>ベツ</t>
    </rPh>
    <rPh sb="4" eb="5">
      <t>ワ</t>
    </rPh>
    <rPh sb="7" eb="8">
      <t>コト</t>
    </rPh>
    <rPh sb="9" eb="11">
      <t>デキ</t>
    </rPh>
    <rPh sb="13" eb="15">
      <t>ケイヒ</t>
    </rPh>
    <rPh sb="20" eb="22">
      <t>ゴウケイ</t>
    </rPh>
    <rPh sb="25" eb="27">
      <t>キニュウ</t>
    </rPh>
    <phoneticPr fontId="3"/>
  </si>
  <si>
    <t>万円</t>
    <rPh sb="0" eb="2">
      <t>マンエン</t>
    </rPh>
    <phoneticPr fontId="3"/>
  </si>
  <si>
    <r>
      <t>　その他：　</t>
    </r>
    <r>
      <rPr>
        <u/>
        <sz val="11"/>
        <rFont val="メイリオ"/>
        <family val="3"/>
        <charset val="128"/>
      </rPr>
      <t>　　　　　　　　　　　</t>
    </r>
    <rPh sb="3" eb="4">
      <t>タ</t>
    </rPh>
    <phoneticPr fontId="3"/>
  </si>
  <si>
    <t>ありがとうございました</t>
    <phoneticPr fontId="7"/>
  </si>
  <si>
    <t>漁業の操業費用に関する調査票</t>
    <rPh sb="0" eb="2">
      <t>ギョギョウ</t>
    </rPh>
    <rPh sb="3" eb="5">
      <t>ソウギョウ</t>
    </rPh>
    <rPh sb="5" eb="7">
      <t>ヒヨウ</t>
    </rPh>
    <rPh sb="8" eb="9">
      <t>カン</t>
    </rPh>
    <rPh sb="11" eb="13">
      <t>チョウサ</t>
    </rPh>
    <rPh sb="13" eb="14">
      <t>ヒョウ</t>
    </rPh>
    <phoneticPr fontId="3"/>
  </si>
  <si>
    <t>産業部門</t>
    <rPh sb="0" eb="4">
      <t>サンギョウブモン</t>
    </rPh>
    <phoneticPr fontId="3"/>
  </si>
  <si>
    <t>経費詳細</t>
    <rPh sb="0" eb="2">
      <t>ケイヒ</t>
    </rPh>
    <rPh sb="2" eb="4">
      <t>ショウサイ</t>
    </rPh>
    <phoneticPr fontId="3"/>
  </si>
  <si>
    <t>（万円）</t>
    <rPh sb="1" eb="3">
      <t>マンエン</t>
    </rPh>
    <phoneticPr fontId="3"/>
  </si>
  <si>
    <t>氷・塩代、食料</t>
    <rPh sb="0" eb="1">
      <t>コオリ</t>
    </rPh>
    <rPh sb="2" eb="4">
      <t>シオダイ</t>
    </rPh>
    <rPh sb="5" eb="7">
      <t>ショクリョウ</t>
    </rPh>
    <phoneticPr fontId="3"/>
  </si>
  <si>
    <t>燃料費（漁船・自動車）</t>
    <rPh sb="0" eb="3">
      <t>ネンリョウヒ</t>
    </rPh>
    <rPh sb="4" eb="6">
      <t>ギョセン</t>
    </rPh>
    <rPh sb="7" eb="10">
      <t>ジドウシャ</t>
    </rPh>
    <phoneticPr fontId="3"/>
  </si>
  <si>
    <t>漁船補修費</t>
    <rPh sb="0" eb="5">
      <t>ギョセンホシュウヒ</t>
    </rPh>
    <phoneticPr fontId="3"/>
  </si>
  <si>
    <t>市場手数料</t>
    <rPh sb="0" eb="2">
      <t>シジョウ</t>
    </rPh>
    <rPh sb="2" eb="5">
      <t>テスウリョウ</t>
    </rPh>
    <phoneticPr fontId="3"/>
  </si>
  <si>
    <t>保険料</t>
    <rPh sb="0" eb="3">
      <t>ホケンリョウ</t>
    </rPh>
    <phoneticPr fontId="3"/>
  </si>
  <si>
    <t>組合負担金</t>
    <rPh sb="0" eb="2">
      <t>クミアイ</t>
    </rPh>
    <rPh sb="2" eb="5">
      <t>フタンキン</t>
    </rPh>
    <phoneticPr fontId="3"/>
  </si>
  <si>
    <t>漁業者A</t>
    <rPh sb="0" eb="3">
      <t>ギョギョウシャ</t>
    </rPh>
    <phoneticPr fontId="3"/>
  </si>
  <si>
    <t>漁業者B</t>
    <rPh sb="0" eb="3">
      <t>ギョギョウシャ</t>
    </rPh>
    <phoneticPr fontId="3"/>
  </si>
  <si>
    <t>漁業者C</t>
    <rPh sb="0" eb="3">
      <t>ギョギョウシャ</t>
    </rPh>
    <phoneticPr fontId="3"/>
  </si>
  <si>
    <t xml:space="preserve"> 食料品</t>
    <phoneticPr fontId="7"/>
  </si>
  <si>
    <t xml:space="preserve"> 石油・石炭製品</t>
    <phoneticPr fontId="7"/>
  </si>
  <si>
    <t xml:space="preserve"> 輸送機械</t>
    <phoneticPr fontId="7"/>
  </si>
  <si>
    <t xml:space="preserve"> 金融・保険</t>
    <phoneticPr fontId="7"/>
  </si>
  <si>
    <t xml:space="preserve"> 対事業所サービス</t>
    <phoneticPr fontId="7"/>
  </si>
  <si>
    <t>刺網
（万円）</t>
    <rPh sb="0" eb="2">
      <t>サシアミ</t>
    </rPh>
    <rPh sb="4" eb="6">
      <t>マンエン</t>
    </rPh>
    <phoneticPr fontId="3"/>
  </si>
  <si>
    <t>その他
（万円）</t>
    <rPh sb="2" eb="3">
      <t>タ</t>
    </rPh>
    <rPh sb="5" eb="7">
      <t>マンエン</t>
    </rPh>
    <phoneticPr fontId="3"/>
  </si>
  <si>
    <t>刺網の漁期</t>
    <rPh sb="0" eb="2">
      <t>サシアミ</t>
    </rPh>
    <rPh sb="3" eb="5">
      <t>ギョキ</t>
    </rPh>
    <phoneticPr fontId="3"/>
  </si>
  <si>
    <t>3か月</t>
    <rPh sb="2" eb="3">
      <t>ゲツ</t>
    </rPh>
    <phoneticPr fontId="3"/>
  </si>
  <si>
    <t>9か月</t>
    <rPh sb="2" eb="3">
      <t>ゲツ</t>
    </rPh>
    <phoneticPr fontId="3"/>
  </si>
  <si>
    <t>10か月</t>
    <rPh sb="3" eb="4">
      <t>ゲツ</t>
    </rPh>
    <phoneticPr fontId="3"/>
  </si>
  <si>
    <t>表3　岩手県における刺網漁業者の経費調査結果（他漁法込み）</t>
    <rPh sb="0" eb="1">
      <t>ヒョウ</t>
    </rPh>
    <rPh sb="3" eb="6">
      <t>イワテケン</t>
    </rPh>
    <rPh sb="10" eb="12">
      <t>サシアミ</t>
    </rPh>
    <rPh sb="12" eb="15">
      <t>ギョギョウシャ</t>
    </rPh>
    <rPh sb="16" eb="18">
      <t>ケイヒ</t>
    </rPh>
    <rPh sb="18" eb="20">
      <t>チョウサ</t>
    </rPh>
    <rPh sb="20" eb="22">
      <t>ケッカ</t>
    </rPh>
    <rPh sb="23" eb="24">
      <t>タ</t>
    </rPh>
    <rPh sb="24" eb="26">
      <t>ギョホウ</t>
    </rPh>
    <rPh sb="26" eb="27">
      <t>コ</t>
    </rPh>
    <phoneticPr fontId="3"/>
  </si>
  <si>
    <t>千円</t>
    <rPh sb="0" eb="2">
      <t>センエン</t>
    </rPh>
    <phoneticPr fontId="7"/>
  </si>
  <si>
    <t>仲買業者名</t>
    <rPh sb="0" eb="2">
      <t>ナカガイ</t>
    </rPh>
    <rPh sb="2" eb="4">
      <t>ギョウシャ</t>
    </rPh>
    <rPh sb="4" eb="5">
      <t>メイ</t>
    </rPh>
    <phoneticPr fontId="3"/>
  </si>
  <si>
    <t>県内に販売（万円）</t>
    <rPh sb="6" eb="8">
      <t>マンエン</t>
    </rPh>
    <phoneticPr fontId="3"/>
  </si>
  <si>
    <t>県外に販売
（万円）</t>
    <rPh sb="0" eb="2">
      <t>ケンガイ</t>
    </rPh>
    <rPh sb="3" eb="5">
      <t>ハンバイ</t>
    </rPh>
    <rPh sb="7" eb="9">
      <t>マンエン</t>
    </rPh>
    <phoneticPr fontId="3"/>
  </si>
  <si>
    <t>飲食</t>
  </si>
  <si>
    <t>旅館</t>
  </si>
  <si>
    <t>その他</t>
  </si>
  <si>
    <t>A</t>
    <phoneticPr fontId="3"/>
  </si>
  <si>
    <t>B</t>
    <phoneticPr fontId="3"/>
  </si>
  <si>
    <t>C</t>
    <phoneticPr fontId="3"/>
  </si>
  <si>
    <t>D</t>
    <phoneticPr fontId="3"/>
  </si>
  <si>
    <t>E</t>
    <phoneticPr fontId="3"/>
  </si>
  <si>
    <t>F</t>
    <phoneticPr fontId="3"/>
  </si>
  <si>
    <t>G</t>
    <phoneticPr fontId="3"/>
  </si>
  <si>
    <t>H</t>
    <phoneticPr fontId="3"/>
  </si>
  <si>
    <t>I</t>
    <phoneticPr fontId="3"/>
  </si>
  <si>
    <t>J</t>
    <phoneticPr fontId="3"/>
  </si>
  <si>
    <t>K</t>
    <phoneticPr fontId="3"/>
  </si>
  <si>
    <t>合計</t>
    <rPh sb="0" eb="2">
      <t>ゴウケイ</t>
    </rPh>
    <phoneticPr fontId="7"/>
  </si>
  <si>
    <t>県外</t>
    <rPh sb="0" eb="2">
      <t>ケンガイ</t>
    </rPh>
    <phoneticPr fontId="3"/>
  </si>
  <si>
    <t>仕入単価
（円）</t>
    <rPh sb="0" eb="2">
      <t>シイレ</t>
    </rPh>
    <rPh sb="2" eb="4">
      <t>タンカ</t>
    </rPh>
    <rPh sb="6" eb="7">
      <t>エン</t>
    </rPh>
    <phoneticPr fontId="3"/>
  </si>
  <si>
    <t>販売単価
（円）</t>
    <rPh sb="0" eb="2">
      <t>ハンバイ</t>
    </rPh>
    <rPh sb="2" eb="4">
      <t>タンカ</t>
    </rPh>
    <rPh sb="6" eb="7">
      <t>エン</t>
    </rPh>
    <phoneticPr fontId="3"/>
  </si>
  <si>
    <t>歩留り
（％）</t>
    <rPh sb="0" eb="1">
      <t>ブ</t>
    </rPh>
    <rPh sb="1" eb="2">
      <t>トマ</t>
    </rPh>
    <phoneticPr fontId="7"/>
  </si>
  <si>
    <t>マージン率（％）</t>
    <rPh sb="4" eb="5">
      <t>リツ</t>
    </rPh>
    <phoneticPr fontId="7"/>
  </si>
  <si>
    <t>A</t>
    <phoneticPr fontId="3"/>
  </si>
  <si>
    <t>C</t>
    <phoneticPr fontId="3"/>
  </si>
  <si>
    <t>D</t>
    <phoneticPr fontId="3"/>
  </si>
  <si>
    <t>E</t>
    <phoneticPr fontId="3"/>
  </si>
  <si>
    <t>F</t>
    <phoneticPr fontId="3"/>
  </si>
  <si>
    <t>G</t>
    <phoneticPr fontId="3"/>
  </si>
  <si>
    <t>H</t>
    <phoneticPr fontId="3"/>
  </si>
  <si>
    <t>I</t>
    <phoneticPr fontId="3"/>
  </si>
  <si>
    <t>J</t>
    <phoneticPr fontId="3"/>
  </si>
  <si>
    <t>K</t>
    <phoneticPr fontId="3"/>
  </si>
  <si>
    <t>年間購入金額</t>
    <rPh sb="0" eb="2">
      <t>ネンカン</t>
    </rPh>
    <rPh sb="2" eb="4">
      <t>コウニュウ</t>
    </rPh>
    <rPh sb="4" eb="6">
      <t>キンガク</t>
    </rPh>
    <phoneticPr fontId="3"/>
  </si>
  <si>
    <t>県内に販売</t>
  </si>
  <si>
    <t>県外に販売</t>
  </si>
  <si>
    <t>店頭販売</t>
    <rPh sb="0" eb="2">
      <t>テントウ</t>
    </rPh>
    <rPh sb="2" eb="4">
      <t>ハンバイ</t>
    </rPh>
    <phoneticPr fontId="3"/>
  </si>
  <si>
    <t>他の鮮魚店</t>
    <rPh sb="0" eb="1">
      <t>タ</t>
    </rPh>
    <rPh sb="2" eb="4">
      <t>センギョ</t>
    </rPh>
    <rPh sb="4" eb="5">
      <t>テン</t>
    </rPh>
    <phoneticPr fontId="3"/>
  </si>
  <si>
    <t>飲食店</t>
    <rPh sb="2" eb="3">
      <t>テン</t>
    </rPh>
    <phoneticPr fontId="3"/>
  </si>
  <si>
    <t>加工業者</t>
    <rPh sb="2" eb="4">
      <t>ギョウシャ</t>
    </rPh>
    <phoneticPr fontId="3"/>
  </si>
  <si>
    <t>万円</t>
    <phoneticPr fontId="3"/>
  </si>
  <si>
    <t>仕入額
（円/kg）</t>
    <rPh sb="0" eb="2">
      <t>シイレ</t>
    </rPh>
    <rPh sb="2" eb="3">
      <t>ガク</t>
    </rPh>
    <rPh sb="5" eb="6">
      <t>エン</t>
    </rPh>
    <phoneticPr fontId="3"/>
  </si>
  <si>
    <t>販売額
（円/kg）</t>
    <rPh sb="0" eb="2">
      <t>ハンバイ</t>
    </rPh>
    <rPh sb="2" eb="3">
      <t>ガク</t>
    </rPh>
    <rPh sb="5" eb="6">
      <t>エン</t>
    </rPh>
    <phoneticPr fontId="3"/>
  </si>
  <si>
    <t>歩留り
（％）</t>
    <rPh sb="0" eb="1">
      <t>ブ</t>
    </rPh>
    <rPh sb="1" eb="2">
      <t>トマ</t>
    </rPh>
    <phoneticPr fontId="3"/>
  </si>
  <si>
    <t>飲食店</t>
    <rPh sb="0" eb="2">
      <t>インショク</t>
    </rPh>
    <rPh sb="2" eb="3">
      <t>テン</t>
    </rPh>
    <phoneticPr fontId="3"/>
  </si>
  <si>
    <t>加工業者</t>
    <rPh sb="0" eb="2">
      <t>カコウ</t>
    </rPh>
    <rPh sb="2" eb="4">
      <t>ギョウシャ</t>
    </rPh>
    <phoneticPr fontId="3"/>
  </si>
  <si>
    <t>県外へ販売</t>
    <rPh sb="0" eb="2">
      <t>ケンガイ</t>
    </rPh>
    <rPh sb="3" eb="5">
      <t>ハンバイ</t>
    </rPh>
    <phoneticPr fontId="3"/>
  </si>
  <si>
    <t>ありがとうございました</t>
    <phoneticPr fontId="7"/>
  </si>
  <si>
    <t>○○県水産試験場</t>
    <rPh sb="2" eb="3">
      <t>ケン</t>
    </rPh>
    <rPh sb="3" eb="5">
      <t>スイサン</t>
    </rPh>
    <rPh sb="5" eb="8">
      <t>シケンジョウ</t>
    </rPh>
    <phoneticPr fontId="7"/>
  </si>
  <si>
    <t>ヒラメの販売額に関する調査票</t>
    <rPh sb="4" eb="6">
      <t>ハンバイ</t>
    </rPh>
    <rPh sb="6" eb="7">
      <t>ガク</t>
    </rPh>
    <rPh sb="8" eb="9">
      <t>カン</t>
    </rPh>
    <rPh sb="11" eb="13">
      <t>チョウサ</t>
    </rPh>
    <rPh sb="13" eb="14">
      <t>ヒョウ</t>
    </rPh>
    <phoneticPr fontId="7"/>
  </si>
  <si>
    <t>ヒラメの販売先ならびに販売価格について調べています。下記の設問にお答えください。</t>
    <rPh sb="4" eb="7">
      <t>ハンバイサキ</t>
    </rPh>
    <rPh sb="11" eb="13">
      <t>ハンバイ</t>
    </rPh>
    <rPh sb="13" eb="15">
      <t>カカク</t>
    </rPh>
    <rPh sb="19" eb="20">
      <t>シラ</t>
    </rPh>
    <rPh sb="26" eb="28">
      <t>カキ</t>
    </rPh>
    <rPh sb="29" eb="31">
      <t>セツモン</t>
    </rPh>
    <rPh sb="33" eb="34">
      <t>コタ</t>
    </rPh>
    <phoneticPr fontId="7"/>
  </si>
  <si>
    <t>店頭販売</t>
    <rPh sb="0" eb="2">
      <t>テントウ</t>
    </rPh>
    <rPh sb="2" eb="4">
      <t>ハンバイ</t>
    </rPh>
    <phoneticPr fontId="7"/>
  </si>
  <si>
    <t>他の鮮魚店</t>
    <rPh sb="0" eb="1">
      <t>タ</t>
    </rPh>
    <rPh sb="2" eb="4">
      <t>センギョ</t>
    </rPh>
    <rPh sb="4" eb="5">
      <t>テン</t>
    </rPh>
    <phoneticPr fontId="7"/>
  </si>
  <si>
    <t>旅館等</t>
    <rPh sb="2" eb="3">
      <t>トウ</t>
    </rPh>
    <phoneticPr fontId="7"/>
  </si>
  <si>
    <t>旅館等</t>
    <rPh sb="0" eb="2">
      <t>リョカン</t>
    </rPh>
    <rPh sb="2" eb="3">
      <t>トウ</t>
    </rPh>
    <phoneticPr fontId="3"/>
  </si>
  <si>
    <t>加工業者</t>
    <rPh sb="0" eb="2">
      <t>カコウ</t>
    </rPh>
    <rPh sb="2" eb="4">
      <t>ギョウシャ</t>
    </rPh>
    <phoneticPr fontId="7"/>
  </si>
  <si>
    <t>店頭販売</t>
    <rPh sb="0" eb="2">
      <t>テントウ</t>
    </rPh>
    <rPh sb="2" eb="4">
      <t>ハンバイ</t>
    </rPh>
    <phoneticPr fontId="3"/>
  </si>
  <si>
    <t>他の鮮魚店</t>
    <rPh sb="0" eb="1">
      <t>タ</t>
    </rPh>
    <rPh sb="2" eb="4">
      <t>センギョ</t>
    </rPh>
    <rPh sb="4" eb="5">
      <t>テン</t>
    </rPh>
    <phoneticPr fontId="3"/>
  </si>
  <si>
    <t>飲食店等</t>
    <rPh sb="0" eb="2">
      <t>インショク</t>
    </rPh>
    <rPh sb="2" eb="3">
      <t>テン</t>
    </rPh>
    <rPh sb="3" eb="4">
      <t>トウ</t>
    </rPh>
    <phoneticPr fontId="7"/>
  </si>
  <si>
    <t>旅館等</t>
    <rPh sb="0" eb="2">
      <t>リョカン</t>
    </rPh>
    <rPh sb="2" eb="3">
      <t>トウ</t>
    </rPh>
    <phoneticPr fontId="3"/>
  </si>
  <si>
    <t>　刺網漁業</t>
    <rPh sb="1" eb="3">
      <t>サシアミ</t>
    </rPh>
    <rPh sb="3" eb="5">
      <t>ギョギョウ</t>
    </rPh>
    <phoneticPr fontId="7"/>
  </si>
  <si>
    <t>　定置網漁業</t>
    <rPh sb="1" eb="4">
      <t>テイチアミ</t>
    </rPh>
    <rPh sb="4" eb="6">
      <t>ギョギョウ</t>
    </rPh>
    <phoneticPr fontId="7"/>
  </si>
  <si>
    <t>I</t>
    <phoneticPr fontId="7"/>
  </si>
  <si>
    <t xml:space="preserve"> 農業</t>
    <phoneticPr fontId="7"/>
  </si>
  <si>
    <t xml:space="preserve"> 内生部門計    </t>
    <phoneticPr fontId="7"/>
  </si>
  <si>
    <t>販売金額
（万円）</t>
    <rPh sb="0" eb="2">
      <t>ハンバイ</t>
    </rPh>
    <rPh sb="2" eb="4">
      <t>キンガク</t>
    </rPh>
    <rPh sb="6" eb="8">
      <t>マンエン</t>
    </rPh>
    <phoneticPr fontId="3"/>
  </si>
  <si>
    <t>販売額</t>
    <rPh sb="0" eb="2">
      <t>ハンバイ</t>
    </rPh>
    <phoneticPr fontId="3"/>
  </si>
  <si>
    <t>定置網漁業A</t>
    <rPh sb="0" eb="2">
      <t>テイチ</t>
    </rPh>
    <phoneticPr fontId="3"/>
  </si>
  <si>
    <t>定置網漁業B</t>
    <rPh sb="0" eb="2">
      <t>テイチ</t>
    </rPh>
    <phoneticPr fontId="3"/>
  </si>
  <si>
    <t>千円</t>
    <rPh sb="0" eb="2">
      <t>センエン</t>
    </rPh>
    <phoneticPr fontId="3"/>
  </si>
  <si>
    <t>ヒラメ刺網
投入構造</t>
    <rPh sb="3" eb="5">
      <t>サシアミ</t>
    </rPh>
    <rPh sb="6" eb="8">
      <t>トウニュウ</t>
    </rPh>
    <rPh sb="8" eb="10">
      <t>コウゾウ</t>
    </rPh>
    <phoneticPr fontId="7"/>
  </si>
  <si>
    <t>ヒラメ定置網
投入構造</t>
    <rPh sb="3" eb="6">
      <t>テイチアミ</t>
    </rPh>
    <rPh sb="7" eb="9">
      <t>トウニュウ</t>
    </rPh>
    <rPh sb="9" eb="11">
      <t>コウゾウ</t>
    </rPh>
    <phoneticPr fontId="7"/>
  </si>
  <si>
    <t>水産業
（細分化後）</t>
    <rPh sb="0" eb="3">
      <t>スイサンギョウ</t>
    </rPh>
    <rPh sb="5" eb="8">
      <t>サイブンカ</t>
    </rPh>
    <rPh sb="8" eb="9">
      <t>ゴ</t>
    </rPh>
    <phoneticPr fontId="7"/>
  </si>
  <si>
    <t>水産業（細分化前）</t>
    <rPh sb="0" eb="3">
      <t>スイサンギョウ</t>
    </rPh>
    <rPh sb="4" eb="7">
      <t>サイブンカ</t>
    </rPh>
    <rPh sb="7" eb="8">
      <t>マエ</t>
    </rPh>
    <phoneticPr fontId="7"/>
  </si>
  <si>
    <t>水産業（細分化後）</t>
    <rPh sb="0" eb="3">
      <t>スイサンギョウ</t>
    </rPh>
    <rPh sb="4" eb="7">
      <t>サイブンカ</t>
    </rPh>
    <rPh sb="7" eb="8">
      <t>ゴ</t>
    </rPh>
    <phoneticPr fontId="7"/>
  </si>
  <si>
    <t>水産業
（細分化前）</t>
    <rPh sb="0" eb="3">
      <t>スイサンギョウ</t>
    </rPh>
    <rPh sb="5" eb="8">
      <t>サイブンカ</t>
    </rPh>
    <rPh sb="8" eb="9">
      <t>マエ</t>
    </rPh>
    <phoneticPr fontId="7"/>
  </si>
  <si>
    <t>ヒラメ刺網</t>
    <rPh sb="3" eb="5">
      <t>サシアミ</t>
    </rPh>
    <phoneticPr fontId="7"/>
  </si>
  <si>
    <t>ヒラメ定置網</t>
    <rPh sb="3" eb="6">
      <t>テイチアミ</t>
    </rPh>
    <phoneticPr fontId="7"/>
  </si>
  <si>
    <t>刺網漁業者A</t>
    <rPh sb="0" eb="2">
      <t>サシアミ</t>
    </rPh>
    <rPh sb="2" eb="5">
      <t>ギョギョウシャ</t>
    </rPh>
    <phoneticPr fontId="3"/>
  </si>
  <si>
    <t>刺網漁業者B</t>
    <rPh sb="0" eb="2">
      <t>サシアミ</t>
    </rPh>
    <rPh sb="2" eb="5">
      <t>ギョギョウシャ</t>
    </rPh>
    <phoneticPr fontId="3"/>
  </si>
  <si>
    <t>刺網漁業者C</t>
    <rPh sb="0" eb="2">
      <t>サシアミ</t>
    </rPh>
    <rPh sb="2" eb="5">
      <t>ギョギョウシャ</t>
    </rPh>
    <phoneticPr fontId="3"/>
  </si>
  <si>
    <t>刺網
投入係数
平均値
（％）</t>
    <rPh sb="0" eb="2">
      <t>サシアミ</t>
    </rPh>
    <rPh sb="3" eb="5">
      <t>トウニュウ</t>
    </rPh>
    <rPh sb="5" eb="7">
      <t>ケイスウ</t>
    </rPh>
    <rPh sb="8" eb="10">
      <t>ヘイキン</t>
    </rPh>
    <rPh sb="10" eb="11">
      <t>チ</t>
    </rPh>
    <phoneticPr fontId="7"/>
  </si>
  <si>
    <t>投入係数
(%)</t>
    <rPh sb="0" eb="2">
      <t>トウニュウ</t>
    </rPh>
    <rPh sb="2" eb="4">
      <t>ケイスウ</t>
    </rPh>
    <phoneticPr fontId="7"/>
  </si>
  <si>
    <t>定置網
投入係数
平均値
（％）</t>
    <rPh sb="0" eb="3">
      <t>テイチアミ</t>
    </rPh>
    <rPh sb="4" eb="6">
      <t>トウニュウ</t>
    </rPh>
    <rPh sb="6" eb="8">
      <t>ケイスウ</t>
    </rPh>
    <rPh sb="9" eb="11">
      <t>ヘイキン</t>
    </rPh>
    <rPh sb="11" eb="12">
      <t>チ</t>
    </rPh>
    <phoneticPr fontId="7"/>
  </si>
  <si>
    <t>産出係数</t>
    <rPh sb="0" eb="2">
      <t>サンシュツ</t>
    </rPh>
    <rPh sb="2" eb="4">
      <t>ケイスウ</t>
    </rPh>
    <phoneticPr fontId="7"/>
  </si>
  <si>
    <t>　ヒラメ刺網</t>
    <rPh sb="4" eb="6">
      <t>サシアミ</t>
    </rPh>
    <phoneticPr fontId="7"/>
  </si>
  <si>
    <t>　ヒラメ定置網</t>
    <rPh sb="4" eb="7">
      <t>テイチアミ</t>
    </rPh>
    <phoneticPr fontId="7"/>
  </si>
  <si>
    <t>A</t>
  </si>
  <si>
    <t>M</t>
  </si>
  <si>
    <t>I-M</t>
  </si>
  <si>
    <t>(I-M)A</t>
  </si>
  <si>
    <t>I-(I-M)A</t>
    <phoneticPr fontId="7"/>
  </si>
  <si>
    <t>移輸入係数</t>
    <rPh sb="0" eb="1">
      <t>イ</t>
    </rPh>
    <rPh sb="1" eb="3">
      <t>ユニュウ</t>
    </rPh>
    <rPh sb="3" eb="5">
      <t>ケイスウ</t>
    </rPh>
    <phoneticPr fontId="7"/>
  </si>
  <si>
    <t>域内GRP額</t>
    <rPh sb="0" eb="2">
      <t>イキナイ</t>
    </rPh>
    <rPh sb="5" eb="6">
      <t>ガク</t>
    </rPh>
    <phoneticPr fontId="3"/>
  </si>
  <si>
    <t>雇用者所得率</t>
    <rPh sb="0" eb="3">
      <t>コヨウシャ</t>
    </rPh>
    <rPh sb="3" eb="5">
      <t>ショトク</t>
    </rPh>
    <rPh sb="5" eb="6">
      <t>リツ</t>
    </rPh>
    <phoneticPr fontId="3"/>
  </si>
  <si>
    <t>雇用者所得
増分</t>
    <rPh sb="0" eb="3">
      <t>コヨウシャ</t>
    </rPh>
    <rPh sb="3" eb="5">
      <t>ショトク</t>
    </rPh>
    <rPh sb="6" eb="8">
      <t>ゾウブン</t>
    </rPh>
    <phoneticPr fontId="3"/>
  </si>
  <si>
    <t>消費性向</t>
    <rPh sb="0" eb="2">
      <t>ショウヒ</t>
    </rPh>
    <rPh sb="2" eb="4">
      <t>セイコウ</t>
    </rPh>
    <phoneticPr fontId="3"/>
  </si>
  <si>
    <t>消費増分</t>
    <rPh sb="0" eb="2">
      <t>ショウヒ</t>
    </rPh>
    <rPh sb="2" eb="4">
      <t>ゾウブン</t>
    </rPh>
    <phoneticPr fontId="3"/>
  </si>
  <si>
    <t>二次生産誘発額</t>
    <rPh sb="0" eb="2">
      <t>ニジ</t>
    </rPh>
    <rPh sb="2" eb="4">
      <t>セイサン</t>
    </rPh>
    <rPh sb="4" eb="6">
      <t>ユウハツ</t>
    </rPh>
    <rPh sb="6" eb="7">
      <t>ガク</t>
    </rPh>
    <phoneticPr fontId="3"/>
  </si>
  <si>
    <t>GRP増分</t>
    <rPh sb="3" eb="5">
      <t>ゾウブン</t>
    </rPh>
    <phoneticPr fontId="3"/>
  </si>
  <si>
    <t>部門</t>
    <rPh sb="0" eb="2">
      <t>ブモン</t>
    </rPh>
    <phoneticPr fontId="7"/>
  </si>
  <si>
    <t>生産額</t>
    <rPh sb="0" eb="3">
      <t>セイサンガク</t>
    </rPh>
    <phoneticPr fontId="3"/>
  </si>
  <si>
    <t>一次生産
誘発額</t>
    <rPh sb="0" eb="2">
      <t>イチジ</t>
    </rPh>
    <rPh sb="2" eb="4">
      <t>セイサン</t>
    </rPh>
    <rPh sb="5" eb="7">
      <t>ユウハツ</t>
    </rPh>
    <rPh sb="7" eb="8">
      <t>ガク</t>
    </rPh>
    <phoneticPr fontId="3"/>
  </si>
  <si>
    <t xml:space="preserve">北海道 </t>
  </si>
  <si>
    <t xml:space="preserve">青森県 </t>
  </si>
  <si>
    <t xml:space="preserve">秋田県 </t>
  </si>
  <si>
    <t xml:space="preserve">岩手県 </t>
  </si>
  <si>
    <t xml:space="preserve">宮城県 </t>
  </si>
  <si>
    <t xml:space="preserve">山形県 </t>
  </si>
  <si>
    <t xml:space="preserve">福島県 </t>
  </si>
  <si>
    <t xml:space="preserve">茨城県 </t>
  </si>
  <si>
    <t xml:space="preserve">栃木県 </t>
  </si>
  <si>
    <t xml:space="preserve">群馬県 </t>
  </si>
  <si>
    <t xml:space="preserve">埼玉県 </t>
  </si>
  <si>
    <t xml:space="preserve">千葉県 </t>
  </si>
  <si>
    <t xml:space="preserve">東京都 </t>
  </si>
  <si>
    <t xml:space="preserve">神奈川県 </t>
  </si>
  <si>
    <t xml:space="preserve">新潟県 </t>
  </si>
  <si>
    <t xml:space="preserve">富山県 </t>
  </si>
  <si>
    <t xml:space="preserve">石川県 </t>
  </si>
  <si>
    <t xml:space="preserve">福井県 </t>
  </si>
  <si>
    <t xml:space="preserve">山梨県 </t>
  </si>
  <si>
    <t xml:space="preserve">長野県 </t>
  </si>
  <si>
    <t xml:space="preserve">岐阜県 </t>
  </si>
  <si>
    <t xml:space="preserve">静岡県 </t>
  </si>
  <si>
    <t xml:space="preserve">愛知県 </t>
  </si>
  <si>
    <t xml:space="preserve">三重県 </t>
  </si>
  <si>
    <t xml:space="preserve">滋賀県 </t>
  </si>
  <si>
    <t xml:space="preserve">京都府 </t>
  </si>
  <si>
    <t xml:space="preserve">大阪府 </t>
  </si>
  <si>
    <t xml:space="preserve">兵庫県 </t>
  </si>
  <si>
    <t xml:space="preserve">奈良県 </t>
  </si>
  <si>
    <t xml:space="preserve">和歌山県 </t>
  </si>
  <si>
    <t xml:space="preserve">鳥取県 </t>
  </si>
  <si>
    <t xml:space="preserve">島根県 </t>
  </si>
  <si>
    <t xml:space="preserve">岡山県 </t>
  </si>
  <si>
    <t xml:space="preserve">広島県 </t>
  </si>
  <si>
    <t xml:space="preserve">山口県 </t>
  </si>
  <si>
    <t xml:space="preserve">徳島県 </t>
  </si>
  <si>
    <t xml:space="preserve">香川県 </t>
  </si>
  <si>
    <t xml:space="preserve">愛媛県 </t>
  </si>
  <si>
    <t xml:space="preserve">高知県 </t>
  </si>
  <si>
    <t xml:space="preserve">福岡県 </t>
  </si>
  <si>
    <t xml:space="preserve">佐賀県 </t>
  </si>
  <si>
    <t xml:space="preserve">長崎県 </t>
  </si>
  <si>
    <t xml:space="preserve">熊本県 </t>
  </si>
  <si>
    <t xml:space="preserve">大分県 </t>
  </si>
  <si>
    <t xml:space="preserve">宮崎県 </t>
  </si>
  <si>
    <t xml:space="preserve">鹿児島県 </t>
  </si>
  <si>
    <t xml:space="preserve">沖縄県 </t>
  </si>
  <si>
    <t>民間消費支出
構成比</t>
    <rPh sb="0" eb="2">
      <t>ミンカン</t>
    </rPh>
    <rPh sb="2" eb="4">
      <t>ショウヒ</t>
    </rPh>
    <rPh sb="4" eb="6">
      <t>シシュツ</t>
    </rPh>
    <rPh sb="7" eb="10">
      <t>コウセイヒ</t>
    </rPh>
    <phoneticPr fontId="3"/>
  </si>
  <si>
    <t>波及計算用雇用者所得率</t>
    <rPh sb="0" eb="2">
      <t>ハキュウ</t>
    </rPh>
    <rPh sb="2" eb="5">
      <t>ケイサンヨウ</t>
    </rPh>
    <rPh sb="5" eb="8">
      <t>コヨウシャ</t>
    </rPh>
    <rPh sb="8" eb="10">
      <t>ショトク</t>
    </rPh>
    <rPh sb="10" eb="11">
      <t>リツ</t>
    </rPh>
    <phoneticPr fontId="7"/>
  </si>
  <si>
    <t>民間消費支出増分</t>
    <rPh sb="0" eb="2">
      <t>ミンカン</t>
    </rPh>
    <rPh sb="2" eb="4">
      <t>ショウヒ</t>
    </rPh>
    <rPh sb="4" eb="6">
      <t>シシュツ</t>
    </rPh>
    <rPh sb="6" eb="8">
      <t>ゾウブン</t>
    </rPh>
    <phoneticPr fontId="3"/>
  </si>
  <si>
    <t>GRP率</t>
    <rPh sb="3" eb="4">
      <t>リツ</t>
    </rPh>
    <phoneticPr fontId="7"/>
  </si>
  <si>
    <t>万円</t>
    <rPh sb="0" eb="1">
      <t>マン</t>
    </rPh>
    <rPh sb="1" eb="2">
      <t>エン</t>
    </rPh>
    <phoneticPr fontId="3"/>
  </si>
  <si>
    <t>民間消費支出構成比</t>
    <rPh sb="0" eb="4">
      <t>ミンカンショウヒ</t>
    </rPh>
    <rPh sb="4" eb="6">
      <t>シシュツ</t>
    </rPh>
    <rPh sb="6" eb="9">
      <t>コウセイヒ</t>
    </rPh>
    <phoneticPr fontId="2"/>
  </si>
  <si>
    <t>GRP率</t>
    <rPh sb="3" eb="4">
      <t>リツ</t>
    </rPh>
    <phoneticPr fontId="3"/>
  </si>
  <si>
    <t>設問2　設問１でお答えいただいた販売先について、ヒラメの仕入れ単価と販売単価を教えてください。
　　　　切り身のように可食部のみを販売する場合は歩留まりを教えてください。</t>
    <rPh sb="4" eb="6">
      <t>セツモン</t>
    </rPh>
    <rPh sb="9" eb="10">
      <t>コタ</t>
    </rPh>
    <rPh sb="16" eb="19">
      <t>ハンバイサキ</t>
    </rPh>
    <rPh sb="28" eb="30">
      <t>シイ</t>
    </rPh>
    <rPh sb="31" eb="33">
      <t>タンカ</t>
    </rPh>
    <rPh sb="34" eb="36">
      <t>ハンバイ</t>
    </rPh>
    <rPh sb="36" eb="38">
      <t>タンカ</t>
    </rPh>
    <rPh sb="39" eb="40">
      <t>オシ</t>
    </rPh>
    <rPh sb="52" eb="53">
      <t>キ</t>
    </rPh>
    <rPh sb="54" eb="55">
      <t>ミ</t>
    </rPh>
    <rPh sb="59" eb="62">
      <t>カショクブ</t>
    </rPh>
    <rPh sb="65" eb="67">
      <t>ハンバイ</t>
    </rPh>
    <rPh sb="69" eb="71">
      <t>バアイ</t>
    </rPh>
    <rPh sb="72" eb="74">
      <t>ブド</t>
    </rPh>
    <rPh sb="77" eb="78">
      <t>オシ</t>
    </rPh>
    <phoneticPr fontId="3"/>
  </si>
  <si>
    <t>設問1　年間のヒラメの販売額と販売先ごとの金額を教えてください。</t>
    <rPh sb="11" eb="13">
      <t>ハンバイ</t>
    </rPh>
    <rPh sb="13" eb="14">
      <t>ガク</t>
    </rPh>
    <rPh sb="15" eb="18">
      <t>ハンバイサキ</t>
    </rPh>
    <rPh sb="21" eb="23">
      <t>キンガク</t>
    </rPh>
    <phoneticPr fontId="3"/>
  </si>
  <si>
    <t>平均</t>
    <rPh sb="0" eb="2">
      <t>ヘイキン</t>
    </rPh>
    <phoneticPr fontId="7"/>
  </si>
  <si>
    <t>マージン率=（1-仕入れ値/売値）×100</t>
    <rPh sb="4" eb="5">
      <t>リツ</t>
    </rPh>
    <rPh sb="9" eb="11">
      <t>シイ</t>
    </rPh>
    <rPh sb="12" eb="13">
      <t>ネ</t>
    </rPh>
    <rPh sb="14" eb="16">
      <t>ウリネ</t>
    </rPh>
    <phoneticPr fontId="7"/>
  </si>
  <si>
    <t>販売比率</t>
    <rPh sb="0" eb="2">
      <t>ハンバイ</t>
    </rPh>
    <rPh sb="2" eb="4">
      <t>ヒリツ</t>
    </rPh>
    <phoneticPr fontId="7"/>
  </si>
  <si>
    <t>マージン率加重平均（％）</t>
    <rPh sb="4" eb="5">
      <t>リツ</t>
    </rPh>
    <rPh sb="5" eb="7">
      <t>カジュウ</t>
    </rPh>
    <rPh sb="7" eb="9">
      <t>ヘイキン</t>
    </rPh>
    <phoneticPr fontId="7"/>
  </si>
  <si>
    <t>設問1．一年間（平成○○年実績）の水揚げ高，水揚げ量，漁期を太枠内にご記入ください。</t>
    <rPh sb="0" eb="2">
      <t>セツモン</t>
    </rPh>
    <rPh sb="4" eb="5">
      <t>イチ</t>
    </rPh>
    <rPh sb="5" eb="7">
      <t>ネンカン</t>
    </rPh>
    <rPh sb="8" eb="10">
      <t>ヘイセイ</t>
    </rPh>
    <rPh sb="12" eb="13">
      <t>ネン</t>
    </rPh>
    <rPh sb="13" eb="15">
      <t>ジッセキ</t>
    </rPh>
    <rPh sb="17" eb="19">
      <t>ミズア</t>
    </rPh>
    <rPh sb="20" eb="21">
      <t>ダカ</t>
    </rPh>
    <rPh sb="22" eb="24">
      <t>ミズア</t>
    </rPh>
    <rPh sb="25" eb="26">
      <t>リョウ</t>
    </rPh>
    <rPh sb="27" eb="29">
      <t>リョウキ</t>
    </rPh>
    <rPh sb="30" eb="31">
      <t>フト</t>
    </rPh>
    <rPh sb="31" eb="33">
      <t>ワクナイ</t>
    </rPh>
    <rPh sb="35" eb="37">
      <t>キニュウ</t>
    </rPh>
    <phoneticPr fontId="3"/>
  </si>
  <si>
    <t>設問2．一年間（平成○○年実績）の出漁にかかる経費を太枠内にご記入ください。</t>
    <rPh sb="0" eb="2">
      <t>セツモン</t>
    </rPh>
    <rPh sb="4" eb="7">
      <t>イチネンカン</t>
    </rPh>
    <rPh sb="8" eb="10">
      <t>ヘイセイ</t>
    </rPh>
    <rPh sb="12" eb="13">
      <t>ネン</t>
    </rPh>
    <rPh sb="13" eb="15">
      <t>ジッセキ</t>
    </rPh>
    <rPh sb="17" eb="19">
      <t>シュツリョウ</t>
    </rPh>
    <rPh sb="23" eb="25">
      <t>ケイヒ</t>
    </rPh>
    <rPh sb="26" eb="27">
      <t>フト</t>
    </rPh>
    <rPh sb="27" eb="29">
      <t>ワクナイ</t>
    </rPh>
    <rPh sb="31" eb="33">
      <t>キニュウ</t>
    </rPh>
    <phoneticPr fontId="3"/>
  </si>
  <si>
    <t>①　魚網代</t>
    <rPh sb="2" eb="4">
      <t>ギョモウ</t>
    </rPh>
    <rPh sb="4" eb="5">
      <t>ダイ</t>
    </rPh>
    <phoneticPr fontId="3"/>
  </si>
  <si>
    <t>②　魚箱代</t>
    <rPh sb="2" eb="3">
      <t>ギョ</t>
    </rPh>
    <rPh sb="3" eb="4">
      <t>ハコ</t>
    </rPh>
    <rPh sb="4" eb="5">
      <t>ダイ</t>
    </rPh>
    <phoneticPr fontId="3"/>
  </si>
  <si>
    <t>③　その他漁具代</t>
    <rPh sb="4" eb="5">
      <t>タ</t>
    </rPh>
    <rPh sb="5" eb="7">
      <t>ギョグ</t>
    </rPh>
    <rPh sb="7" eb="8">
      <t>ダイ</t>
    </rPh>
    <phoneticPr fontId="3"/>
  </si>
  <si>
    <t>④　氷・塩代</t>
    <rPh sb="2" eb="3">
      <t>コオリ</t>
    </rPh>
    <rPh sb="4" eb="5">
      <t>シオ</t>
    </rPh>
    <rPh sb="5" eb="6">
      <t>ダイ</t>
    </rPh>
    <phoneticPr fontId="3"/>
  </si>
  <si>
    <t>⑤　燃料費（漁船）</t>
    <rPh sb="2" eb="5">
      <t>ネンリョウヒ</t>
    </rPh>
    <rPh sb="6" eb="8">
      <t>ギョセン</t>
    </rPh>
    <phoneticPr fontId="3"/>
  </si>
  <si>
    <t>⑥　燃料費（自動車）</t>
    <rPh sb="2" eb="5">
      <t>ネンリョウヒ</t>
    </rPh>
    <rPh sb="6" eb="9">
      <t>ジドウシャ</t>
    </rPh>
    <phoneticPr fontId="3"/>
  </si>
  <si>
    <t>⑦　食料</t>
    <rPh sb="2" eb="4">
      <t>ショクリョウ</t>
    </rPh>
    <phoneticPr fontId="3"/>
  </si>
  <si>
    <t>⑧　漁船補修費</t>
    <rPh sb="2" eb="4">
      <t>ギョセン</t>
    </rPh>
    <rPh sb="4" eb="6">
      <t>ホシュウ</t>
    </rPh>
    <rPh sb="6" eb="7">
      <t>ヒ</t>
    </rPh>
    <phoneticPr fontId="3"/>
  </si>
  <si>
    <t>⑨　減価償却費</t>
    <rPh sb="2" eb="4">
      <t>ゲンカ</t>
    </rPh>
    <rPh sb="4" eb="6">
      <t>ショウキャク</t>
    </rPh>
    <rPh sb="6" eb="7">
      <t>ヒ</t>
    </rPh>
    <phoneticPr fontId="3"/>
  </si>
  <si>
    <t>⑩　保険料（障害保険等）</t>
    <rPh sb="2" eb="5">
      <t>ホケンリョウ</t>
    </rPh>
    <rPh sb="6" eb="8">
      <t>ショウガイ</t>
    </rPh>
    <rPh sb="8" eb="10">
      <t>ホケン</t>
    </rPh>
    <rPh sb="10" eb="11">
      <t>トウ</t>
    </rPh>
    <phoneticPr fontId="3"/>
  </si>
  <si>
    <t>⑪　市場手数料</t>
    <rPh sb="2" eb="4">
      <t>イチバ</t>
    </rPh>
    <rPh sb="4" eb="7">
      <t>テスウリョウ</t>
    </rPh>
    <phoneticPr fontId="3"/>
  </si>
  <si>
    <t>⑫　組合に支払う負担金</t>
    <rPh sb="2" eb="4">
      <t>クミアイ</t>
    </rPh>
    <rPh sb="5" eb="7">
      <t>シハラ</t>
    </rPh>
    <rPh sb="8" eb="11">
      <t>フタンキン</t>
    </rPh>
    <phoneticPr fontId="3"/>
  </si>
  <si>
    <t>刺網　（万円）</t>
    <rPh sb="0" eb="2">
      <t>サシアミ</t>
    </rPh>
    <rPh sb="4" eb="6">
      <t>マンエン</t>
    </rPh>
    <phoneticPr fontId="7"/>
  </si>
  <si>
    <t>漁業者A</t>
    <rPh sb="0" eb="3">
      <t>ギョギョウシャ</t>
    </rPh>
    <phoneticPr fontId="7"/>
  </si>
  <si>
    <t>漁業者B</t>
    <rPh sb="0" eb="3">
      <t>ギョギョウシャ</t>
    </rPh>
    <phoneticPr fontId="7"/>
  </si>
  <si>
    <t>漁業者C</t>
    <rPh sb="0" eb="3">
      <t>ギョギョウシャ</t>
    </rPh>
    <phoneticPr fontId="7"/>
  </si>
  <si>
    <t>年間水揚げ金額（万円）</t>
    <rPh sb="0" eb="2">
      <t>ネンカン</t>
    </rPh>
    <rPh sb="2" eb="4">
      <t>ミズア</t>
    </rPh>
    <rPh sb="5" eb="7">
      <t>キンガク</t>
    </rPh>
    <rPh sb="8" eb="10">
      <t>マンエン</t>
    </rPh>
    <phoneticPr fontId="3"/>
  </si>
  <si>
    <t>刺網の水揚げ金額（万円）</t>
    <rPh sb="0" eb="2">
      <t>サシアミ</t>
    </rPh>
    <rPh sb="3" eb="5">
      <t>ミズア</t>
    </rPh>
    <rPh sb="6" eb="8">
      <t>キンガク</t>
    </rPh>
    <rPh sb="9" eb="11">
      <t>マンエン</t>
    </rPh>
    <phoneticPr fontId="7"/>
  </si>
  <si>
    <t>年間水揚げ金額に対する刺網の割合</t>
    <rPh sb="0" eb="2">
      <t>ネンカン</t>
    </rPh>
    <rPh sb="2" eb="4">
      <t>ミズア</t>
    </rPh>
    <rPh sb="5" eb="7">
      <t>キンガク</t>
    </rPh>
    <rPh sb="8" eb="9">
      <t>タイ</t>
    </rPh>
    <rPh sb="11" eb="13">
      <t>サシアミ</t>
    </rPh>
    <rPh sb="14" eb="16">
      <t>ワリアイ</t>
    </rPh>
    <phoneticPr fontId="3"/>
  </si>
  <si>
    <t>生産者価格評価表（34部門）</t>
    <rPh sb="0" eb="3">
      <t>セイサンシャ</t>
    </rPh>
    <rPh sb="3" eb="5">
      <t>カカク</t>
    </rPh>
    <rPh sb="5" eb="7">
      <t>ヒョウカ</t>
    </rPh>
    <rPh sb="7" eb="8">
      <t>ヒョウ</t>
    </rPh>
    <rPh sb="11" eb="13">
      <t>ブモン</t>
    </rPh>
    <phoneticPr fontId="46"/>
  </si>
  <si>
    <t>単位：千円</t>
    <rPh sb="0" eb="2">
      <t>タンイ</t>
    </rPh>
    <rPh sb="3" eb="4">
      <t>セン</t>
    </rPh>
    <rPh sb="4" eb="5">
      <t>エン</t>
    </rPh>
    <phoneticPr fontId="46"/>
  </si>
  <si>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</si>
  <si>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</si>
  <si>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</si>
  <si>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</si>
  <si>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</si>
  <si>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</si>
  <si>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</si>
  <si>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</si>
  <si>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</si>
  <si>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</si>
  <si>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</si>
  <si>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</si>
  <si>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</si>
  <si>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</si>
  <si>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</si>
  <si>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</si>
  <si>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</si>
  <si>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</si>
  <si>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</si>
  <si>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</si>
  <si>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</si>
  <si>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</si>
  <si>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</si>
  <si>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</si>
  <si>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</si>
  <si>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</si>
  <si>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</si>
  <si>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</si>
  <si>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</si>
  <si>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30</t>
    <phoneticPr fontId="3"/>
  </si>
  <si>
    <t>31</t>
    <phoneticPr fontId="3"/>
  </si>
  <si>
    <t>32</t>
    <phoneticPr fontId="3"/>
  </si>
  <si>
    <t>33</t>
    <phoneticPr fontId="3"/>
  </si>
  <si>
    <t>34</t>
    <phoneticPr fontId="3"/>
  </si>
  <si>
    <t>35</t>
    <phoneticPr fontId="50"/>
  </si>
  <si>
    <t>37</t>
    <phoneticPr fontId="50"/>
  </si>
  <si>
    <t>38</t>
    <phoneticPr fontId="50"/>
  </si>
  <si>
    <t>39</t>
    <phoneticPr fontId="50"/>
  </si>
  <si>
    <t>40</t>
    <phoneticPr fontId="50"/>
  </si>
  <si>
    <t>41</t>
    <phoneticPr fontId="50"/>
  </si>
  <si>
    <t>42</t>
    <phoneticPr fontId="50"/>
  </si>
  <si>
    <t>43</t>
    <phoneticPr fontId="50"/>
  </si>
  <si>
    <t>44</t>
    <phoneticPr fontId="50"/>
  </si>
  <si>
    <t>47</t>
    <phoneticPr fontId="50"/>
  </si>
  <si>
    <t>48</t>
    <phoneticPr fontId="50"/>
  </si>
  <si>
    <t>49</t>
    <phoneticPr fontId="50"/>
  </si>
  <si>
    <t>53</t>
    <phoneticPr fontId="50"/>
  </si>
  <si>
    <t>54</t>
    <phoneticPr fontId="50"/>
  </si>
  <si>
    <t>57</t>
    <phoneticPr fontId="50"/>
  </si>
  <si>
    <t>農林水産業</t>
    <rPh sb="0" eb="2">
      <t>ノウリン</t>
    </rPh>
    <rPh sb="2" eb="5">
      <t>スイサンギョウ</t>
    </rPh>
    <phoneticPr fontId="3"/>
  </si>
  <si>
    <t>鉱業</t>
    <rPh sb="0" eb="2">
      <t>コウギョウ</t>
    </rPh>
    <phoneticPr fontId="3"/>
  </si>
  <si>
    <t>飲食料品</t>
    <rPh sb="0" eb="1">
      <t>イン</t>
    </rPh>
    <rPh sb="1" eb="4">
      <t>ショクリョウヒン</t>
    </rPh>
    <phoneticPr fontId="3"/>
  </si>
  <si>
    <t>繊維製品</t>
    <rPh sb="0" eb="2">
      <t>センイ</t>
    </rPh>
    <rPh sb="2" eb="4">
      <t>セイヒン</t>
    </rPh>
    <phoneticPr fontId="3"/>
  </si>
  <si>
    <t>パルプ・紙・木製品</t>
    <rPh sb="4" eb="5">
      <t>カミ</t>
    </rPh>
    <rPh sb="6" eb="9">
      <t>モクセイヒン</t>
    </rPh>
    <phoneticPr fontId="3"/>
  </si>
  <si>
    <t>化学製品</t>
    <rPh sb="0" eb="2">
      <t>カガク</t>
    </rPh>
    <rPh sb="2" eb="4">
      <t>セイヒン</t>
    </rPh>
    <phoneticPr fontId="3"/>
  </si>
  <si>
    <t>石油・石炭製品</t>
    <rPh sb="0" eb="2">
      <t>セキユ</t>
    </rPh>
    <rPh sb="3" eb="5">
      <t>セキタン</t>
    </rPh>
    <rPh sb="5" eb="7">
      <t>セイヒン</t>
    </rPh>
    <phoneticPr fontId="3"/>
  </si>
  <si>
    <t>窯業・土石製品</t>
    <rPh sb="0" eb="2">
      <t>ヨウギョウ</t>
    </rPh>
    <rPh sb="3" eb="5">
      <t>ドセキ</t>
    </rPh>
    <rPh sb="5" eb="7">
      <t>セイヒン</t>
    </rPh>
    <phoneticPr fontId="3"/>
  </si>
  <si>
    <t>鉄鋼</t>
    <rPh sb="0" eb="2">
      <t>テッコウ</t>
    </rPh>
    <phoneticPr fontId="3"/>
  </si>
  <si>
    <t>非鉄金属</t>
    <rPh sb="0" eb="2">
      <t>ヒテツ</t>
    </rPh>
    <rPh sb="2" eb="4">
      <t>キンゾク</t>
    </rPh>
    <phoneticPr fontId="3"/>
  </si>
  <si>
    <t>金属製品</t>
    <rPh sb="0" eb="2">
      <t>キンゾク</t>
    </rPh>
    <rPh sb="2" eb="4">
      <t>セイヒン</t>
    </rPh>
    <phoneticPr fontId="3"/>
  </si>
  <si>
    <t>一般機械</t>
    <rPh sb="0" eb="2">
      <t>イッパン</t>
    </rPh>
    <rPh sb="2" eb="4">
      <t>キカイ</t>
    </rPh>
    <phoneticPr fontId="3"/>
  </si>
  <si>
    <t>電気機械</t>
    <rPh sb="0" eb="2">
      <t>デンキ</t>
    </rPh>
    <rPh sb="2" eb="4">
      <t>キカイ</t>
    </rPh>
    <phoneticPr fontId="3"/>
  </si>
  <si>
    <t>情報・通信機器</t>
    <rPh sb="0" eb="2">
      <t>ジョウホウ</t>
    </rPh>
    <rPh sb="3" eb="5">
      <t>ツウシン</t>
    </rPh>
    <rPh sb="5" eb="7">
      <t>キキ</t>
    </rPh>
    <phoneticPr fontId="3"/>
  </si>
  <si>
    <t>電子部品</t>
    <rPh sb="0" eb="2">
      <t>デンシ</t>
    </rPh>
    <rPh sb="2" eb="4">
      <t>ブヒン</t>
    </rPh>
    <phoneticPr fontId="3"/>
  </si>
  <si>
    <t>輸送機械</t>
    <rPh sb="0" eb="2">
      <t>ユソウ</t>
    </rPh>
    <rPh sb="2" eb="4">
      <t>キカイ</t>
    </rPh>
    <phoneticPr fontId="3"/>
  </si>
  <si>
    <t>精密機械</t>
    <rPh sb="0" eb="2">
      <t>セイミツ</t>
    </rPh>
    <rPh sb="2" eb="4">
      <t>キカイ</t>
    </rPh>
    <phoneticPr fontId="3"/>
  </si>
  <si>
    <t>その他の製造工業製品</t>
    <rPh sb="2" eb="3">
      <t>タ</t>
    </rPh>
    <rPh sb="4" eb="6">
      <t>セイゾウ</t>
    </rPh>
    <rPh sb="6" eb="8">
      <t>コウギョウ</t>
    </rPh>
    <rPh sb="8" eb="10">
      <t>セイヒン</t>
    </rPh>
    <phoneticPr fontId="3"/>
  </si>
  <si>
    <t>建設</t>
    <rPh sb="0" eb="2">
      <t>ケンセツ</t>
    </rPh>
    <phoneticPr fontId="3"/>
  </si>
  <si>
    <t>電力・ガス・熱供給</t>
    <rPh sb="0" eb="2">
      <t>デンリョク</t>
    </rPh>
    <rPh sb="6" eb="7">
      <t>ネツ</t>
    </rPh>
    <rPh sb="7" eb="9">
      <t>キョウキュウ</t>
    </rPh>
    <phoneticPr fontId="3"/>
  </si>
  <si>
    <t>水道・廃棄物処理</t>
    <rPh sb="0" eb="2">
      <t>スイドウ</t>
    </rPh>
    <rPh sb="3" eb="6">
      <t>ハイキブツ</t>
    </rPh>
    <rPh sb="6" eb="8">
      <t>ショリ</t>
    </rPh>
    <phoneticPr fontId="3"/>
  </si>
  <si>
    <t>商業</t>
    <rPh sb="0" eb="2">
      <t>ショウギョウ</t>
    </rPh>
    <phoneticPr fontId="3"/>
  </si>
  <si>
    <t>金融・保険</t>
    <rPh sb="0" eb="2">
      <t>キンユウ</t>
    </rPh>
    <rPh sb="3" eb="5">
      <t>ホケン</t>
    </rPh>
    <phoneticPr fontId="3"/>
  </si>
  <si>
    <t>不動産</t>
    <rPh sb="0" eb="3">
      <t>フドウサン</t>
    </rPh>
    <phoneticPr fontId="3"/>
  </si>
  <si>
    <t>運輸</t>
    <rPh sb="0" eb="2">
      <t>ウンユ</t>
    </rPh>
    <phoneticPr fontId="3"/>
  </si>
  <si>
    <t>情報通信</t>
    <rPh sb="0" eb="2">
      <t>ジョウホウ</t>
    </rPh>
    <rPh sb="2" eb="4">
      <t>ツウシン</t>
    </rPh>
    <phoneticPr fontId="3"/>
  </si>
  <si>
    <t>公務</t>
    <rPh sb="0" eb="2">
      <t>コウム</t>
    </rPh>
    <phoneticPr fontId="3"/>
  </si>
  <si>
    <t>教育・研究</t>
    <rPh sb="0" eb="2">
      <t>キョウイク</t>
    </rPh>
    <rPh sb="3" eb="5">
      <t>ケンキュウ</t>
    </rPh>
    <phoneticPr fontId="3"/>
  </si>
  <si>
    <t>医療・保健・社会保障・介護</t>
    <rPh sb="0" eb="2">
      <t>イリョウ</t>
    </rPh>
    <rPh sb="3" eb="5">
      <t>ホケン</t>
    </rPh>
    <rPh sb="6" eb="8">
      <t>シャカイ</t>
    </rPh>
    <rPh sb="8" eb="10">
      <t>ホショウ</t>
    </rPh>
    <rPh sb="11" eb="13">
      <t>カイゴ</t>
    </rPh>
    <phoneticPr fontId="3"/>
  </si>
  <si>
    <t>その他の公共サービス</t>
    <rPh sb="2" eb="3">
      <t>タ</t>
    </rPh>
    <rPh sb="4" eb="6">
      <t>コウキョウ</t>
    </rPh>
    <phoneticPr fontId="3"/>
  </si>
  <si>
    <t>対事業所サービス</t>
    <rPh sb="0" eb="1">
      <t>タイ</t>
    </rPh>
    <rPh sb="1" eb="4">
      <t>ジギョウショ</t>
    </rPh>
    <phoneticPr fontId="3"/>
  </si>
  <si>
    <t>対個人サービス</t>
    <rPh sb="0" eb="1">
      <t>タイ</t>
    </rPh>
    <rPh sb="1" eb="3">
      <t>コジン</t>
    </rPh>
    <phoneticPr fontId="3"/>
  </si>
  <si>
    <t>事務用品</t>
    <rPh sb="0" eb="2">
      <t>ジム</t>
    </rPh>
    <rPh sb="2" eb="4">
      <t>ヨウヒン</t>
    </rPh>
    <phoneticPr fontId="3"/>
  </si>
  <si>
    <t>分類不明</t>
    <rPh sb="0" eb="2">
      <t>ブンルイ</t>
    </rPh>
    <rPh sb="2" eb="4">
      <t>フメイ</t>
    </rPh>
    <phoneticPr fontId="3"/>
  </si>
  <si>
    <t>内生部門計</t>
  </si>
  <si>
    <t>家計外消費支出</t>
  </si>
  <si>
    <t>民間消費支出</t>
    <rPh sb="0" eb="2">
      <t>ミンカン</t>
    </rPh>
    <phoneticPr fontId="3"/>
  </si>
  <si>
    <t>一般政府消費支出</t>
    <rPh sb="0" eb="2">
      <t>イッパン</t>
    </rPh>
    <phoneticPr fontId="3"/>
  </si>
  <si>
    <t>県内資本形成
(公的）</t>
    <phoneticPr fontId="46"/>
  </si>
  <si>
    <t>県内資本形成
(民間）</t>
    <phoneticPr fontId="46"/>
  </si>
  <si>
    <t>在庫純増</t>
  </si>
  <si>
    <t>県内最終需要計</t>
  </si>
  <si>
    <t>県内需要合計</t>
  </si>
  <si>
    <t>移輸出</t>
  </si>
  <si>
    <t>最終需要計</t>
  </si>
  <si>
    <t>需要合計</t>
  </si>
  <si>
    <t>(控除)移輸入計</t>
    <rPh sb="7" eb="8">
      <t>ケイ</t>
    </rPh>
    <phoneticPr fontId="3"/>
  </si>
  <si>
    <t>最終需要部門計</t>
  </si>
  <si>
    <t>県内生産額</t>
  </si>
  <si>
    <t>01</t>
    <phoneticPr fontId="3"/>
  </si>
  <si>
    <t>08</t>
    <phoneticPr fontId="3"/>
  </si>
  <si>
    <t>09</t>
    <phoneticPr fontId="3"/>
  </si>
  <si>
    <t>10</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</si>
  <si>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</si>
  <si>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</si>
  <si>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</si>
  <si>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</si>
  <si>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</si>
  <si>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</si>
  <si>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</si>
  <si>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</si>
  <si>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</si>
  <si>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</si>
  <si>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</si>
  <si>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</si>
  <si>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</si>
  <si>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</si>
  <si>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</si>
  <si>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</si>
  <si>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</si>
  <si>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</si>
  <si>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</si>
  <si>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30</t>
    <phoneticPr fontId="3"/>
  </si>
  <si>
    <t>31</t>
    <phoneticPr fontId="3"/>
  </si>
  <si>
    <t>32</t>
    <phoneticPr fontId="3"/>
  </si>
  <si>
    <t>33</t>
    <phoneticPr fontId="3"/>
  </si>
  <si>
    <t>34</t>
    <phoneticPr fontId="3"/>
  </si>
  <si>
    <t>35</t>
    <phoneticPr fontId="3"/>
  </si>
  <si>
    <t>内生部門計</t>
    <rPh sb="0" eb="1">
      <t>ナイ</t>
    </rPh>
    <rPh sb="1" eb="2">
      <t>セイ</t>
    </rPh>
    <rPh sb="2" eb="4">
      <t>ブモン</t>
    </rPh>
    <rPh sb="4" eb="5">
      <t>ケイ</t>
    </rPh>
    <phoneticPr fontId="3"/>
  </si>
  <si>
    <t>37</t>
    <phoneticPr fontId="3"/>
  </si>
  <si>
    <t>家計外消費支出</t>
    <rPh sb="0" eb="3">
      <t>カケイガイ</t>
    </rPh>
    <rPh sb="3" eb="5">
      <t>ショウヒ</t>
    </rPh>
    <rPh sb="5" eb="7">
      <t>シシュツ</t>
    </rPh>
    <phoneticPr fontId="3"/>
  </si>
  <si>
    <t>38</t>
    <phoneticPr fontId="3"/>
  </si>
  <si>
    <t>39</t>
    <phoneticPr fontId="3"/>
  </si>
  <si>
    <t>営業余剰</t>
    <rPh sb="0" eb="2">
      <t>エイギョウ</t>
    </rPh>
    <rPh sb="2" eb="4">
      <t>ヨジョウ</t>
    </rPh>
    <phoneticPr fontId="3"/>
  </si>
  <si>
    <t>40</t>
    <phoneticPr fontId="3"/>
  </si>
  <si>
    <t>41</t>
    <phoneticPr fontId="3"/>
  </si>
  <si>
    <t>間接税（除関税）</t>
    <rPh sb="0" eb="3">
      <t>カンセツゼイ</t>
    </rPh>
    <rPh sb="4" eb="5">
      <t>ジョ</t>
    </rPh>
    <rPh sb="5" eb="7">
      <t>カンゼイ</t>
    </rPh>
    <phoneticPr fontId="3"/>
  </si>
  <si>
    <t>42</t>
    <phoneticPr fontId="3"/>
  </si>
  <si>
    <t>（控除）経常補助金</t>
    <rPh sb="1" eb="3">
      <t>コウジョ</t>
    </rPh>
    <rPh sb="4" eb="9">
      <t>ケイジョウホジョキン</t>
    </rPh>
    <phoneticPr fontId="3"/>
  </si>
  <si>
    <t>54</t>
    <phoneticPr fontId="3"/>
  </si>
  <si>
    <t>57</t>
    <phoneticPr fontId="3"/>
  </si>
  <si>
    <t>生産者価格評価表（108部門）</t>
    <rPh sb="0" eb="3">
      <t>セイサンシャ</t>
    </rPh>
    <rPh sb="3" eb="5">
      <t>カカク</t>
    </rPh>
    <rPh sb="5" eb="7">
      <t>ヒョウカ</t>
    </rPh>
    <rPh sb="7" eb="8">
      <t>ヒョウ</t>
    </rPh>
    <rPh sb="12" eb="14">
      <t>ブモン</t>
    </rPh>
    <phoneticPr fontId="46"/>
  </si>
  <si>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</si>
  <si>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</si>
  <si>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</si>
  <si>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</si>
  <si>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</si>
  <si>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</si>
  <si>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</si>
  <si>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</si>
  <si>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</si>
  <si>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</si>
  <si>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</si>
  <si>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</si>
  <si>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</si>
  <si>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</si>
  <si>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</si>
  <si>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</si>
  <si>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</si>
  <si>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</si>
  <si>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</si>
  <si>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</si>
  <si>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</si>
  <si>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</si>
  <si>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</si>
  <si>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</si>
  <si>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</si>
  <si>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</si>
  <si>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</si>
  <si>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</si>
  <si>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</si>
  <si>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</si>
  <si>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</si>
  <si>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</si>
  <si>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</si>
  <si>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</si>
  <si>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</si>
  <si>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</si>
  <si>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</si>
  <si>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</si>
  <si>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</si>
  <si>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</si>
  <si>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</si>
  <si>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</si>
  <si>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</si>
  <si>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</si>
  <si>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</si>
  <si>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</si>
  <si>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</si>
  <si>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</si>
  <si>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</si>
  <si>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</si>
  <si>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</si>
  <si>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</si>
  <si>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</si>
  <si>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</si>
  <si>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</si>
  <si>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</si>
  <si>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</si>
  <si>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</si>
  <si>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</si>
  <si>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</si>
  <si>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</si>
  <si>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</si>
  <si>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</si>
  <si>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</si>
  <si>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</si>
  <si>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</si>
  <si>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</si>
  <si>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</si>
  <si>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</si>
  <si>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</si>
  <si>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</si>
  <si>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</si>
  <si>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</si>
  <si>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</si>
  <si>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</si>
  <si>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</si>
  <si>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</si>
  <si>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</si>
  <si>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</si>
  <si>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</si>
  <si>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</si>
  <si>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</si>
  <si>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</si>
  <si>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</si>
  <si>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</si>
  <si>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</si>
  <si>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</si>
  <si>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</si>
  <si>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</si>
  <si>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</si>
  <si>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</si>
  <si>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</si>
  <si>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</si>
  <si>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</si>
  <si>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</si>
  <si>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</si>
  <si>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</si>
  <si>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</si>
  <si>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</si>
  <si>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</si>
  <si>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</si>
  <si>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</si>
  <si>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</si>
  <si>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phoneticPr fontId="46"/>
  </si>
  <si>
    <t>105</t>
    <phoneticPr fontId="46"/>
  </si>
  <si>
    <t>106</t>
    <phoneticPr fontId="46"/>
  </si>
  <si>
    <t>107</t>
    <phoneticPr fontId="46"/>
  </si>
  <si>
    <t>108</t>
    <phoneticPr fontId="46"/>
  </si>
  <si>
    <t>109</t>
    <phoneticPr fontId="46"/>
  </si>
  <si>
    <t>111</t>
    <phoneticPr fontId="46"/>
  </si>
  <si>
    <t>112</t>
    <phoneticPr fontId="46"/>
  </si>
  <si>
    <t>113</t>
    <phoneticPr fontId="46"/>
  </si>
  <si>
    <t>114</t>
    <phoneticPr fontId="46"/>
  </si>
  <si>
    <t>115</t>
    <phoneticPr fontId="46"/>
  </si>
  <si>
    <t>116</t>
    <phoneticPr fontId="46"/>
  </si>
  <si>
    <t>117</t>
    <phoneticPr fontId="46"/>
  </si>
  <si>
    <t>118</t>
    <phoneticPr fontId="46"/>
  </si>
  <si>
    <t>119</t>
    <phoneticPr fontId="46"/>
  </si>
  <si>
    <t>122</t>
    <phoneticPr fontId="46"/>
  </si>
  <si>
    <t>123</t>
    <phoneticPr fontId="46"/>
  </si>
  <si>
    <t>124</t>
    <phoneticPr fontId="46"/>
  </si>
  <si>
    <t>128</t>
    <phoneticPr fontId="46"/>
  </si>
  <si>
    <t>129</t>
    <phoneticPr fontId="46"/>
  </si>
  <si>
    <t>132</t>
    <phoneticPr fontId="46"/>
  </si>
  <si>
    <t>耕種農業</t>
  </si>
  <si>
    <t>畜産</t>
  </si>
  <si>
    <t>農業サービス</t>
  </si>
  <si>
    <t>林業</t>
  </si>
  <si>
    <t>漁業</t>
  </si>
  <si>
    <t>金属鉱物</t>
  </si>
  <si>
    <t>非金属鉱物</t>
  </si>
  <si>
    <t>石炭・原油・天然ガス</t>
    <rPh sb="3" eb="5">
      <t>ゲンユ</t>
    </rPh>
    <rPh sb="6" eb="8">
      <t>テンネン</t>
    </rPh>
    <phoneticPr fontId="46"/>
  </si>
  <si>
    <t>食料品</t>
  </si>
  <si>
    <t>飲料</t>
  </si>
  <si>
    <t>飼料・有機質肥料（除別掲）</t>
    <phoneticPr fontId="46"/>
  </si>
  <si>
    <t>たばこ</t>
  </si>
  <si>
    <t>繊維工業製品</t>
    <phoneticPr fontId="46"/>
  </si>
  <si>
    <t>衣服・その他の繊維既製品</t>
  </si>
  <si>
    <t>製材・木製品</t>
    <phoneticPr fontId="46"/>
  </si>
  <si>
    <t>家具・装備品</t>
    <phoneticPr fontId="46"/>
  </si>
  <si>
    <t>パルプ・紙・板紙・加工紙</t>
  </si>
  <si>
    <t>紙加工品</t>
  </si>
  <si>
    <t>印刷・製版・製本</t>
    <rPh sb="3" eb="5">
      <t>セイハン</t>
    </rPh>
    <rPh sb="6" eb="8">
      <t>セイホン</t>
    </rPh>
    <phoneticPr fontId="46"/>
  </si>
  <si>
    <t>化学肥料</t>
  </si>
  <si>
    <t>無機化学工業製品</t>
    <rPh sb="4" eb="6">
      <t>コウギョウ</t>
    </rPh>
    <phoneticPr fontId="46"/>
  </si>
  <si>
    <t>石油化学基礎製品</t>
    <rPh sb="0" eb="2">
      <t>セキユ</t>
    </rPh>
    <phoneticPr fontId="46"/>
  </si>
  <si>
    <t>有機化学工業製品（除石油化学基礎製品）</t>
    <rPh sb="4" eb="6">
      <t>コウギョウ</t>
    </rPh>
    <rPh sb="9" eb="10">
      <t>ノゾ</t>
    </rPh>
    <rPh sb="10" eb="12">
      <t>セキユ</t>
    </rPh>
    <rPh sb="12" eb="14">
      <t>カガク</t>
    </rPh>
    <rPh sb="14" eb="16">
      <t>キソ</t>
    </rPh>
    <rPh sb="16" eb="18">
      <t>セイヒン</t>
    </rPh>
    <phoneticPr fontId="46"/>
  </si>
  <si>
    <t>合成樹脂</t>
  </si>
  <si>
    <t>化学繊維</t>
  </si>
  <si>
    <t>医薬品</t>
  </si>
  <si>
    <t>化学最終製品（除医薬品）</t>
    <phoneticPr fontId="46"/>
  </si>
  <si>
    <t>石油製品</t>
  </si>
  <si>
    <t>石炭製品</t>
  </si>
  <si>
    <t>プラスチック製品</t>
  </si>
  <si>
    <t>ゴム製品</t>
  </si>
  <si>
    <t>なめし革・毛皮・同製品</t>
    <phoneticPr fontId="46"/>
  </si>
  <si>
    <t>ガラス・ガラス製品</t>
    <phoneticPr fontId="46"/>
  </si>
  <si>
    <t>セメント・セメント製品</t>
    <phoneticPr fontId="46"/>
  </si>
  <si>
    <t>陶磁器</t>
  </si>
  <si>
    <t>その他の窯業・土石製品</t>
    <phoneticPr fontId="46"/>
  </si>
  <si>
    <t>銑鉄・粗鋼</t>
  </si>
  <si>
    <t>鋼材</t>
  </si>
  <si>
    <t>鋳鍛造品</t>
  </si>
  <si>
    <t>その他の鉄鋼製品</t>
    <phoneticPr fontId="46"/>
  </si>
  <si>
    <t>非鉄金属製錬・精製</t>
    <phoneticPr fontId="46"/>
  </si>
  <si>
    <t>非鉄金属加工製品</t>
    <phoneticPr fontId="46"/>
  </si>
  <si>
    <t>建設・建築用金属製品</t>
  </si>
  <si>
    <t>その他の金属製品</t>
    <phoneticPr fontId="46"/>
  </si>
  <si>
    <t>一般産業機械</t>
    <phoneticPr fontId="46"/>
  </si>
  <si>
    <t>特殊産業機械</t>
    <phoneticPr fontId="46"/>
  </si>
  <si>
    <t>その他の一般機械器具及び部品</t>
    <rPh sb="6" eb="8">
      <t>キカイ</t>
    </rPh>
    <rPh sb="8" eb="10">
      <t>キグ</t>
    </rPh>
    <rPh sb="10" eb="11">
      <t>オヨ</t>
    </rPh>
    <rPh sb="12" eb="14">
      <t>ブヒン</t>
    </rPh>
    <phoneticPr fontId="46"/>
  </si>
  <si>
    <t>事務用・サービス用機器</t>
    <phoneticPr fontId="46"/>
  </si>
  <si>
    <t>産業要用電気機器</t>
    <rPh sb="0" eb="2">
      <t>サンギョウ</t>
    </rPh>
    <rPh sb="2" eb="3">
      <t>ヨウ</t>
    </rPh>
    <phoneticPr fontId="46"/>
  </si>
  <si>
    <t>電子応用装置・電気計測器</t>
    <rPh sb="11" eb="12">
      <t>キ</t>
    </rPh>
    <phoneticPr fontId="46"/>
  </si>
  <si>
    <t>その他の電気機器</t>
    <phoneticPr fontId="46"/>
  </si>
  <si>
    <t>民生用電気機器</t>
    <rPh sb="0" eb="3">
      <t>ミンセイヨウ</t>
    </rPh>
    <phoneticPr fontId="46"/>
  </si>
  <si>
    <t>通信機械・同関連機器</t>
    <rPh sb="0" eb="2">
      <t>ツウシン</t>
    </rPh>
    <rPh sb="2" eb="4">
      <t>キカイ</t>
    </rPh>
    <rPh sb="5" eb="6">
      <t>ドウ</t>
    </rPh>
    <rPh sb="6" eb="8">
      <t>カンレン</t>
    </rPh>
    <rPh sb="8" eb="10">
      <t>キキ</t>
    </rPh>
    <phoneticPr fontId="46"/>
  </si>
  <si>
    <t>電子計算機・同付属装置</t>
  </si>
  <si>
    <t>半導体素子・集積回路</t>
    <rPh sb="0" eb="3">
      <t>ハンドウタイ</t>
    </rPh>
    <rPh sb="3" eb="5">
      <t>ソシ</t>
    </rPh>
    <rPh sb="6" eb="8">
      <t>シュウセキ</t>
    </rPh>
    <rPh sb="8" eb="10">
      <t>カイロ</t>
    </rPh>
    <phoneticPr fontId="46"/>
  </si>
  <si>
    <t>その他の電子部品</t>
    <rPh sb="2" eb="3">
      <t>タ</t>
    </rPh>
    <rPh sb="4" eb="6">
      <t>デンシ</t>
    </rPh>
    <rPh sb="6" eb="8">
      <t>ブヒン</t>
    </rPh>
    <phoneticPr fontId="46"/>
  </si>
  <si>
    <t>乗用車</t>
  </si>
  <si>
    <t>その他の自動車</t>
    <phoneticPr fontId="46"/>
  </si>
  <si>
    <t>自動車部品・同付属品</t>
    <rPh sb="3" eb="5">
      <t>ブヒン</t>
    </rPh>
    <rPh sb="6" eb="7">
      <t>ドウ</t>
    </rPh>
    <rPh sb="7" eb="9">
      <t>フゾク</t>
    </rPh>
    <rPh sb="9" eb="10">
      <t>ヒン</t>
    </rPh>
    <phoneticPr fontId="46"/>
  </si>
  <si>
    <t>船舶・同修理</t>
    <phoneticPr fontId="46"/>
  </si>
  <si>
    <t>その他の輸送機械・同修理</t>
    <phoneticPr fontId="46"/>
  </si>
  <si>
    <t>精密機械</t>
  </si>
  <si>
    <t>その他の製造工業製品</t>
    <phoneticPr fontId="46"/>
  </si>
  <si>
    <t>再生資源回収・加工処理</t>
    <phoneticPr fontId="46"/>
  </si>
  <si>
    <t>建築</t>
  </si>
  <si>
    <t>建設補修</t>
  </si>
  <si>
    <t>公共事業</t>
  </si>
  <si>
    <t>その他の土木建設</t>
    <phoneticPr fontId="46"/>
  </si>
  <si>
    <t>電力</t>
  </si>
  <si>
    <t>ガス・熱供給</t>
    <phoneticPr fontId="46"/>
  </si>
  <si>
    <t>水道</t>
  </si>
  <si>
    <t>廃棄物処理</t>
  </si>
  <si>
    <t>商業</t>
  </si>
  <si>
    <t>金融・保険</t>
  </si>
  <si>
    <t>不動産仲介及び賃貸</t>
  </si>
  <si>
    <t>住宅賃貸料</t>
  </si>
  <si>
    <t>住宅賃貸料(帰属家賃)</t>
    <phoneticPr fontId="46"/>
  </si>
  <si>
    <t>鉄道輸送</t>
  </si>
  <si>
    <t>道路輸送（除自家輸送）</t>
    <rPh sb="5" eb="6">
      <t>ノゾ</t>
    </rPh>
    <rPh sb="6" eb="8">
      <t>ジカ</t>
    </rPh>
    <rPh sb="8" eb="10">
      <t>ユソウ</t>
    </rPh>
    <phoneticPr fontId="46"/>
  </si>
  <si>
    <t>自家輸送</t>
  </si>
  <si>
    <t>水運</t>
  </si>
  <si>
    <t>航空輸送</t>
  </si>
  <si>
    <t>貨物利用運送</t>
    <rPh sb="2" eb="4">
      <t>リヨウ</t>
    </rPh>
    <phoneticPr fontId="46"/>
  </si>
  <si>
    <t>倉庫</t>
  </si>
  <si>
    <t>運輸付帯サービス</t>
  </si>
  <si>
    <t>通信</t>
  </si>
  <si>
    <t>放送</t>
  </si>
  <si>
    <t>情報サービス</t>
    <rPh sb="0" eb="2">
      <t>ジョウホウ</t>
    </rPh>
    <phoneticPr fontId="46"/>
  </si>
  <si>
    <t>インターネット付随サービス</t>
    <rPh sb="7" eb="9">
      <t>フズイ</t>
    </rPh>
    <phoneticPr fontId="46"/>
  </si>
  <si>
    <t>映像・文字情報制作</t>
    <rPh sb="0" eb="2">
      <t>エイゾウ</t>
    </rPh>
    <rPh sb="3" eb="5">
      <t>モジ</t>
    </rPh>
    <rPh sb="5" eb="7">
      <t>ジョウホウ</t>
    </rPh>
    <rPh sb="7" eb="9">
      <t>セイサク</t>
    </rPh>
    <phoneticPr fontId="46"/>
  </si>
  <si>
    <t>公務</t>
    <rPh sb="0" eb="2">
      <t>コウム</t>
    </rPh>
    <phoneticPr fontId="46"/>
  </si>
  <si>
    <t>教育</t>
    <rPh sb="0" eb="2">
      <t>キョウイク</t>
    </rPh>
    <phoneticPr fontId="46"/>
  </si>
  <si>
    <t>研究</t>
    <rPh sb="0" eb="2">
      <t>ケンキュウ</t>
    </rPh>
    <phoneticPr fontId="46"/>
  </si>
  <si>
    <t>医療・保健</t>
  </si>
  <si>
    <t>社会保障</t>
  </si>
  <si>
    <t>介護</t>
  </si>
  <si>
    <t>その他の公共サービス</t>
  </si>
  <si>
    <t>広告</t>
    <phoneticPr fontId="46"/>
  </si>
  <si>
    <t>物品賃貸サービス</t>
  </si>
  <si>
    <t>自動車・機械修理</t>
    <phoneticPr fontId="46"/>
  </si>
  <si>
    <t>その他の対事業所サービス</t>
  </si>
  <si>
    <t>娯楽サービス</t>
  </si>
  <si>
    <t>飲食店</t>
  </si>
  <si>
    <t>宿泊業</t>
    <rPh sb="2" eb="3">
      <t>ギョウ</t>
    </rPh>
    <phoneticPr fontId="46"/>
  </si>
  <si>
    <t>洗濯・理容・美容・浴場業</t>
    <rPh sb="0" eb="2">
      <t>センタク</t>
    </rPh>
    <rPh sb="3" eb="5">
      <t>リヨウ</t>
    </rPh>
    <rPh sb="6" eb="8">
      <t>ビヨウ</t>
    </rPh>
    <rPh sb="9" eb="11">
      <t>ヨクジョウ</t>
    </rPh>
    <rPh sb="11" eb="12">
      <t>ギョウ</t>
    </rPh>
    <phoneticPr fontId="46"/>
  </si>
  <si>
    <t>その他の対個人サービス</t>
  </si>
  <si>
    <t>事務用品</t>
  </si>
  <si>
    <t>分類不明</t>
  </si>
  <si>
    <t>家計外消費支出（列）</t>
  </si>
  <si>
    <t>民間消費支出</t>
  </si>
  <si>
    <t>一般政府消費支出</t>
  </si>
  <si>
    <t>一般政府消費支出
（社会資本等減耗分）</t>
  </si>
  <si>
    <t>県内総固定資本形成
（公的）</t>
  </si>
  <si>
    <t>県内総固定資本形成
（民間）</t>
  </si>
  <si>
    <t>移輸出計</t>
  </si>
  <si>
    <t>（控除）移輸入計</t>
    <rPh sb="5" eb="7">
      <t>ユニュウ</t>
    </rPh>
    <phoneticPr fontId="46"/>
  </si>
  <si>
    <t>耕種農業</t>
    <phoneticPr fontId="46"/>
  </si>
  <si>
    <t>食料品</t>
    <phoneticPr fontId="46"/>
  </si>
  <si>
    <t>飲料</t>
    <phoneticPr fontId="46"/>
  </si>
  <si>
    <t>飼料・有機質肥料（除別掲）</t>
    <phoneticPr fontId="46"/>
  </si>
  <si>
    <t>繊維工業製品</t>
  </si>
  <si>
    <t>製材・木製品</t>
  </si>
  <si>
    <t>家具・装備品</t>
  </si>
  <si>
    <t>印刷・製版・製本</t>
    <rPh sb="0" eb="2">
      <t>インサツ</t>
    </rPh>
    <rPh sb="3" eb="5">
      <t>セイハン</t>
    </rPh>
    <rPh sb="6" eb="8">
      <t>セイホン</t>
    </rPh>
    <phoneticPr fontId="46"/>
  </si>
  <si>
    <t>化学肥料</t>
    <phoneticPr fontId="46"/>
  </si>
  <si>
    <t>石油化学基礎製品</t>
    <rPh sb="0" eb="2">
      <t>セキユ</t>
    </rPh>
    <rPh sb="2" eb="4">
      <t>カガク</t>
    </rPh>
    <rPh sb="4" eb="6">
      <t>キソ</t>
    </rPh>
    <rPh sb="6" eb="8">
      <t>セイヒン</t>
    </rPh>
    <phoneticPr fontId="46"/>
  </si>
  <si>
    <t>合成樹脂</t>
    <phoneticPr fontId="46"/>
  </si>
  <si>
    <t>化学繊維</t>
    <phoneticPr fontId="46"/>
  </si>
  <si>
    <t>化学最終製品（除医薬品）</t>
  </si>
  <si>
    <t>なめし革・毛皮・同製品</t>
    <phoneticPr fontId="46"/>
  </si>
  <si>
    <t>ガラス・ガラス製品</t>
  </si>
  <si>
    <t>セメント・セメント製品</t>
  </si>
  <si>
    <t>その他の窯業・土石製品</t>
    <phoneticPr fontId="46"/>
  </si>
  <si>
    <t>その他の鉄鋼製品</t>
  </si>
  <si>
    <t>非鉄金属製錬・精製</t>
  </si>
  <si>
    <t>非鉄金属加工製品</t>
  </si>
  <si>
    <t>その他の金属製品</t>
  </si>
  <si>
    <t>一般産業機械</t>
  </si>
  <si>
    <t>特殊産業機械</t>
  </si>
  <si>
    <t>事務用・サービス用機器</t>
  </si>
  <si>
    <t>産業用電気機器</t>
    <rPh sb="0" eb="3">
      <t>サンギョウヨウ</t>
    </rPh>
    <rPh sb="3" eb="5">
      <t>デンキ</t>
    </rPh>
    <rPh sb="5" eb="7">
      <t>キキ</t>
    </rPh>
    <phoneticPr fontId="46"/>
  </si>
  <si>
    <t>その他の電気機器</t>
  </si>
  <si>
    <t>民生用電気機器</t>
    <rPh sb="0" eb="3">
      <t>ミンセイヨウ</t>
    </rPh>
    <rPh sb="3" eb="5">
      <t>デンキ</t>
    </rPh>
    <rPh sb="5" eb="7">
      <t>キキ</t>
    </rPh>
    <phoneticPr fontId="46"/>
  </si>
  <si>
    <t>電子計算機・同付属装置</t>
    <rPh sb="0" eb="2">
      <t>デンシ</t>
    </rPh>
    <rPh sb="2" eb="5">
      <t>ケイサンキ</t>
    </rPh>
    <rPh sb="6" eb="7">
      <t>ドウ</t>
    </rPh>
    <rPh sb="7" eb="9">
      <t>フゾク</t>
    </rPh>
    <rPh sb="9" eb="11">
      <t>ソウチ</t>
    </rPh>
    <phoneticPr fontId="46"/>
  </si>
  <si>
    <t>その他の自動車</t>
  </si>
  <si>
    <t>自動車部品・同付属品</t>
    <rPh sb="0" eb="3">
      <t>ジドウシャ</t>
    </rPh>
    <rPh sb="3" eb="5">
      <t>ブヒン</t>
    </rPh>
    <rPh sb="6" eb="7">
      <t>ドウ</t>
    </rPh>
    <rPh sb="7" eb="9">
      <t>フゾク</t>
    </rPh>
    <rPh sb="9" eb="10">
      <t>ヒン</t>
    </rPh>
    <phoneticPr fontId="46"/>
  </si>
  <si>
    <t>船舶・同修理</t>
  </si>
  <si>
    <t>その他の輸送機械・同修理</t>
  </si>
  <si>
    <t>その他の製造工業製品</t>
  </si>
  <si>
    <t>再生資源回収・加工処理</t>
  </si>
  <si>
    <t>その他の土木建設</t>
  </si>
  <si>
    <t>ガス・熱供給</t>
  </si>
  <si>
    <t>住宅賃貸料（帰属家賃）</t>
  </si>
  <si>
    <t>広告</t>
    <phoneticPr fontId="46"/>
  </si>
  <si>
    <t>自動車・機械修理</t>
  </si>
  <si>
    <t>104</t>
    <phoneticPr fontId="46"/>
  </si>
  <si>
    <t>宿泊業</t>
    <rPh sb="0" eb="2">
      <t>シュクハク</t>
    </rPh>
    <rPh sb="2" eb="3">
      <t>ギョウ</t>
    </rPh>
    <phoneticPr fontId="46"/>
  </si>
  <si>
    <t>105</t>
    <phoneticPr fontId="46"/>
  </si>
  <si>
    <t>106</t>
    <phoneticPr fontId="46"/>
  </si>
  <si>
    <t>107</t>
    <phoneticPr fontId="46"/>
  </si>
  <si>
    <t>108</t>
    <phoneticPr fontId="46"/>
  </si>
  <si>
    <t>109</t>
    <phoneticPr fontId="46"/>
  </si>
  <si>
    <t>111</t>
    <phoneticPr fontId="46"/>
  </si>
  <si>
    <t>112</t>
    <phoneticPr fontId="46"/>
  </si>
  <si>
    <t>雇用者所得</t>
  </si>
  <si>
    <t>113</t>
    <phoneticPr fontId="46"/>
  </si>
  <si>
    <t>114</t>
    <phoneticPr fontId="46"/>
  </si>
  <si>
    <t>資本減耗引当</t>
  </si>
  <si>
    <t>115</t>
    <phoneticPr fontId="46"/>
  </si>
  <si>
    <t>資本減耗引当（社会資本等減耗分）</t>
  </si>
  <si>
    <t>116</t>
    <phoneticPr fontId="46"/>
  </si>
  <si>
    <t>間接税（除関税・輸入品商品税）</t>
  </si>
  <si>
    <t>117</t>
    <phoneticPr fontId="46"/>
  </si>
  <si>
    <t>（控除）経常補助金</t>
  </si>
  <si>
    <t>129</t>
    <phoneticPr fontId="46"/>
  </si>
  <si>
    <t>粗付加価値部門計</t>
  </si>
  <si>
    <t>132</t>
    <phoneticPr fontId="46"/>
  </si>
  <si>
    <t>国内生産額</t>
  </si>
  <si>
    <t>県内資本形成
(公的）</t>
  </si>
  <si>
    <t>県内資本形成
(民間）</t>
  </si>
  <si>
    <t>生産者価格評価表（統合中分類）</t>
    <rPh sb="0" eb="3">
      <t>セイサンシャ</t>
    </rPh>
    <rPh sb="3" eb="5">
      <t>カカク</t>
    </rPh>
    <rPh sb="5" eb="7">
      <t>ヒョウカ</t>
    </rPh>
    <rPh sb="7" eb="8">
      <t>ヒョウ</t>
    </rPh>
    <rPh sb="9" eb="11">
      <t>トウゴウ</t>
    </rPh>
    <rPh sb="11" eb="12">
      <t>チュウ</t>
    </rPh>
    <rPh sb="12" eb="14">
      <t>ブンルイ</t>
    </rPh>
    <phoneticPr fontId="46"/>
  </si>
  <si>
    <t>104</t>
    <phoneticPr fontId="46"/>
  </si>
  <si>
    <t>105</t>
    <phoneticPr fontId="46"/>
  </si>
  <si>
    <t>106</t>
    <phoneticPr fontId="46"/>
  </si>
  <si>
    <t>107</t>
    <phoneticPr fontId="46"/>
  </si>
  <si>
    <t>108</t>
    <phoneticPr fontId="46"/>
  </si>
  <si>
    <t>109</t>
    <phoneticPr fontId="46"/>
  </si>
  <si>
    <t>111</t>
    <phoneticPr fontId="46"/>
  </si>
  <si>
    <t>112</t>
    <phoneticPr fontId="46"/>
  </si>
  <si>
    <t>113</t>
    <phoneticPr fontId="46"/>
  </si>
  <si>
    <t>114</t>
    <phoneticPr fontId="46"/>
  </si>
  <si>
    <t>115</t>
    <phoneticPr fontId="46"/>
  </si>
  <si>
    <t>116</t>
    <phoneticPr fontId="46"/>
  </si>
  <si>
    <t>117</t>
    <phoneticPr fontId="46"/>
  </si>
  <si>
    <t>118</t>
    <phoneticPr fontId="46"/>
  </si>
  <si>
    <t>119</t>
    <phoneticPr fontId="46"/>
  </si>
  <si>
    <t>122</t>
    <phoneticPr fontId="46"/>
  </si>
  <si>
    <t>123</t>
    <phoneticPr fontId="46"/>
  </si>
  <si>
    <t>124</t>
    <phoneticPr fontId="46"/>
  </si>
  <si>
    <t>128</t>
    <phoneticPr fontId="46"/>
  </si>
  <si>
    <t>129</t>
    <phoneticPr fontId="46"/>
  </si>
  <si>
    <t>132</t>
    <phoneticPr fontId="46"/>
  </si>
  <si>
    <t>飼料・有機質肥料（除別掲）</t>
    <phoneticPr fontId="46"/>
  </si>
  <si>
    <t>繊維工業製品</t>
    <phoneticPr fontId="46"/>
  </si>
  <si>
    <t>製材・木製品</t>
    <phoneticPr fontId="46"/>
  </si>
  <si>
    <t>家具・装備品</t>
    <phoneticPr fontId="46"/>
  </si>
  <si>
    <t>化学最終製品（除医薬品）</t>
    <phoneticPr fontId="46"/>
  </si>
  <si>
    <t>なめし革・毛皮・同製品</t>
    <phoneticPr fontId="46"/>
  </si>
  <si>
    <t>ガラス・ガラス製品</t>
    <phoneticPr fontId="46"/>
  </si>
  <si>
    <t>セメント・セメント製品</t>
    <phoneticPr fontId="46"/>
  </si>
  <si>
    <t>その他の窯業・土石製品</t>
    <phoneticPr fontId="46"/>
  </si>
  <si>
    <t>その他の鉄鋼製品</t>
    <phoneticPr fontId="46"/>
  </si>
  <si>
    <t>非鉄金属製錬・精製</t>
    <phoneticPr fontId="46"/>
  </si>
  <si>
    <t>非鉄金属加工製品</t>
    <phoneticPr fontId="46"/>
  </si>
  <si>
    <t>その他の金属製品</t>
    <phoneticPr fontId="46"/>
  </si>
  <si>
    <t>一般産業機械</t>
    <phoneticPr fontId="46"/>
  </si>
  <si>
    <t>特殊産業機械</t>
    <phoneticPr fontId="46"/>
  </si>
  <si>
    <t>事務用・サービス用機器</t>
    <phoneticPr fontId="46"/>
  </si>
  <si>
    <t>その他の電気機器</t>
    <phoneticPr fontId="46"/>
  </si>
  <si>
    <t>その他の自動車</t>
    <phoneticPr fontId="46"/>
  </si>
  <si>
    <t>船舶・同修理</t>
    <phoneticPr fontId="46"/>
  </si>
  <si>
    <t>その他の輸送機械・同修理</t>
    <phoneticPr fontId="46"/>
  </si>
  <si>
    <t>その他の製造工業製品</t>
    <phoneticPr fontId="46"/>
  </si>
  <si>
    <t>再生資源回収・加工処理</t>
    <phoneticPr fontId="46"/>
  </si>
  <si>
    <t>その他の土木建設</t>
    <phoneticPr fontId="46"/>
  </si>
  <si>
    <t>ガス・熱供給</t>
    <phoneticPr fontId="46"/>
  </si>
  <si>
    <t>住宅賃貸料(帰属家賃)</t>
    <phoneticPr fontId="46"/>
  </si>
  <si>
    <t>耕種農業</t>
    <phoneticPr fontId="46"/>
  </si>
  <si>
    <t>食料品</t>
    <phoneticPr fontId="46"/>
  </si>
  <si>
    <t>飲料</t>
    <phoneticPr fontId="46"/>
  </si>
  <si>
    <t>飼料・有機質肥料（除別掲）</t>
    <phoneticPr fontId="46"/>
  </si>
  <si>
    <t>→063</t>
    <phoneticPr fontId="46"/>
  </si>
  <si>
    <t>化学肥料</t>
    <phoneticPr fontId="46"/>
  </si>
  <si>
    <t>合成樹脂</t>
    <phoneticPr fontId="46"/>
  </si>
  <si>
    <t>化学繊維</t>
    <phoneticPr fontId="46"/>
  </si>
  <si>
    <t>漁業　投入構造＋産出構造</t>
    <rPh sb="0" eb="2">
      <t>ギョギョウ</t>
    </rPh>
    <rPh sb="3" eb="5">
      <t>トウニュウ</t>
    </rPh>
    <rPh sb="5" eb="7">
      <t>コウゾウ</t>
    </rPh>
    <rPh sb="8" eb="10">
      <t>サンシュツ</t>
    </rPh>
    <rPh sb="10" eb="12">
      <t>コウゾウ</t>
    </rPh>
    <phoneticPr fontId="46"/>
  </si>
  <si>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</si>
  <si>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</si>
  <si>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</si>
  <si>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</si>
  <si>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</si>
  <si>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</si>
  <si>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</si>
  <si>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</si>
  <si>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</si>
  <si>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</si>
  <si>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</si>
  <si>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</si>
  <si>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</si>
  <si>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</si>
  <si>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</si>
  <si>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</si>
  <si>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</si>
  <si>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</si>
  <si>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</si>
  <si>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</si>
  <si>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</si>
  <si>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</si>
  <si>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</si>
  <si>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</si>
  <si>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</si>
  <si>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</si>
  <si>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37</t>
  </si>
  <si>
    <t>38</t>
  </si>
  <si>
    <t>39</t>
  </si>
  <si>
    <t>40</t>
  </si>
  <si>
    <t>41</t>
  </si>
  <si>
    <t>42</t>
  </si>
  <si>
    <t>43</t>
  </si>
  <si>
    <t>44</t>
  </si>
  <si>
    <t>47</t>
  </si>
  <si>
    <t>48</t>
  </si>
  <si>
    <t>49</t>
  </si>
  <si>
    <t>53</t>
  </si>
  <si>
    <t>54</t>
  </si>
  <si>
    <t>57</t>
  </si>
  <si>
    <t>農林畜産業</t>
    <rPh sb="0" eb="2">
      <t>ノウリン</t>
    </rPh>
    <rPh sb="2" eb="5">
      <t>チクサンギョウ</t>
    </rPh>
    <rPh sb="3" eb="5">
      <t>サンギョウ</t>
    </rPh>
    <phoneticPr fontId="46"/>
  </si>
  <si>
    <t>漁業</t>
    <rPh sb="0" eb="2">
      <t>ギョギョウ</t>
    </rPh>
    <phoneticPr fontId="46"/>
  </si>
  <si>
    <t>農林畜産業</t>
    <rPh sb="0" eb="2">
      <t>ノウリン</t>
    </rPh>
    <rPh sb="2" eb="4">
      <t>チクサン</t>
    </rPh>
    <rPh sb="4" eb="5">
      <t>ギョウ</t>
    </rPh>
    <phoneticPr fontId="3"/>
  </si>
  <si>
    <t>生産者価格評価表（34部門＋漁業）</t>
    <rPh sb="0" eb="3">
      <t>セイサンシャ</t>
    </rPh>
    <rPh sb="3" eb="5">
      <t>カカク</t>
    </rPh>
    <rPh sb="5" eb="7">
      <t>ヒョウカ</t>
    </rPh>
    <rPh sb="7" eb="8">
      <t>ヒョウ</t>
    </rPh>
    <rPh sb="11" eb="13">
      <t>ブモン</t>
    </rPh>
    <rPh sb="14" eb="16">
      <t>ギョギョウ</t>
    </rPh>
    <phoneticPr fontId="46"/>
  </si>
  <si>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</si>
  <si>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</si>
  <si>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</si>
  <si>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</si>
  <si>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</si>
  <si>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</si>
  <si>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</si>
  <si>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</si>
  <si>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</si>
  <si>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</si>
  <si>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</si>
  <si>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</si>
  <si>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</si>
  <si>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</si>
  <si>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</si>
  <si>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</si>
  <si>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</si>
  <si>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</si>
  <si>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</si>
  <si>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</si>
  <si>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</si>
  <si>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</si>
  <si>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</si>
  <si>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</si>
  <si>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</si>
  <si>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</si>
  <si>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</si>
  <si>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</si>
  <si>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</si>
  <si>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30</t>
    <phoneticPr fontId="3"/>
  </si>
  <si>
    <t>31</t>
    <phoneticPr fontId="3"/>
  </si>
  <si>
    <t>32</t>
    <phoneticPr fontId="3"/>
  </si>
  <si>
    <t>33</t>
    <phoneticPr fontId="3"/>
  </si>
  <si>
    <t>34</t>
    <phoneticPr fontId="3"/>
  </si>
  <si>
    <t>35</t>
    <phoneticPr fontId="50"/>
  </si>
  <si>
    <t>37</t>
    <phoneticPr fontId="50"/>
  </si>
  <si>
    <t>38</t>
    <phoneticPr fontId="50"/>
  </si>
  <si>
    <t>39</t>
    <phoneticPr fontId="50"/>
  </si>
  <si>
    <t>40</t>
    <phoneticPr fontId="50"/>
  </si>
  <si>
    <t>41</t>
    <phoneticPr fontId="50"/>
  </si>
  <si>
    <t>42</t>
    <phoneticPr fontId="50"/>
  </si>
  <si>
    <t>43</t>
    <phoneticPr fontId="50"/>
  </si>
  <si>
    <t>44</t>
    <phoneticPr fontId="50"/>
  </si>
  <si>
    <t>47</t>
    <phoneticPr fontId="50"/>
  </si>
  <si>
    <t>48</t>
    <phoneticPr fontId="50"/>
  </si>
  <si>
    <t>49</t>
    <phoneticPr fontId="50"/>
  </si>
  <si>
    <t>53</t>
    <phoneticPr fontId="50"/>
  </si>
  <si>
    <t>54</t>
    <phoneticPr fontId="50"/>
  </si>
  <si>
    <t>57</t>
    <phoneticPr fontId="50"/>
  </si>
  <si>
    <t>農林畜産業</t>
    <rPh sb="0" eb="2">
      <t>ノウリン</t>
    </rPh>
    <rPh sb="2" eb="5">
      <t>チクサンギョウ</t>
    </rPh>
    <phoneticPr fontId="3"/>
  </si>
  <si>
    <t>県内資本形成
(公的）</t>
    <phoneticPr fontId="46"/>
  </si>
  <si>
    <t>県内資本形成
(民間）</t>
    <phoneticPr fontId="46"/>
  </si>
  <si>
    <t>01</t>
    <phoneticPr fontId="3"/>
  </si>
  <si>
    <t>35</t>
    <phoneticPr fontId="3"/>
  </si>
  <si>
    <t>37</t>
    <phoneticPr fontId="3"/>
  </si>
  <si>
    <t>38</t>
    <phoneticPr fontId="3"/>
  </si>
  <si>
    <t>39</t>
    <phoneticPr fontId="3"/>
  </si>
  <si>
    <t>40</t>
    <phoneticPr fontId="3"/>
  </si>
  <si>
    <t>41</t>
    <phoneticPr fontId="3"/>
  </si>
  <si>
    <t>42</t>
    <phoneticPr fontId="3"/>
  </si>
  <si>
    <t>54</t>
    <phoneticPr fontId="3"/>
  </si>
  <si>
    <t>57</t>
    <phoneticPr fontId="3"/>
  </si>
  <si>
    <t>水産加工業の経費について調べています。下記の設問にお答えください。</t>
    <rPh sb="0" eb="2">
      <t>スイサン</t>
    </rPh>
    <rPh sb="2" eb="5">
      <t>カコウギョウ</t>
    </rPh>
    <rPh sb="6" eb="8">
      <t>ケイヒ</t>
    </rPh>
    <rPh sb="12" eb="13">
      <t>シラ</t>
    </rPh>
    <rPh sb="19" eb="21">
      <t>カキ</t>
    </rPh>
    <rPh sb="22" eb="24">
      <t>セツモン</t>
    </rPh>
    <rPh sb="26" eb="27">
      <t>コタ</t>
    </rPh>
    <phoneticPr fontId="7"/>
  </si>
  <si>
    <t>万円</t>
    <rPh sb="0" eb="2">
      <t>マンエン</t>
    </rPh>
    <phoneticPr fontId="7"/>
  </si>
  <si>
    <t>備考</t>
    <rPh sb="0" eb="2">
      <t>ビコウ</t>
    </rPh>
    <phoneticPr fontId="7"/>
  </si>
  <si>
    <t>包装資材等</t>
    <rPh sb="0" eb="2">
      <t>ホウソウ</t>
    </rPh>
    <rPh sb="2" eb="4">
      <t>シザイ</t>
    </rPh>
    <rPh sb="4" eb="5">
      <t>トウ</t>
    </rPh>
    <phoneticPr fontId="3"/>
  </si>
  <si>
    <t>製造用機械購入費</t>
    <rPh sb="0" eb="3">
      <t>セイゾウヨウ</t>
    </rPh>
    <rPh sb="3" eb="5">
      <t>キカイ</t>
    </rPh>
    <rPh sb="5" eb="8">
      <t>コウニュウヒ</t>
    </rPh>
    <phoneticPr fontId="7"/>
  </si>
  <si>
    <t>農産物原材料費</t>
    <rPh sb="0" eb="3">
      <t>ノウサンブツ</t>
    </rPh>
    <rPh sb="3" eb="6">
      <t>ゲンザイリョウ</t>
    </rPh>
    <rPh sb="6" eb="7">
      <t>ヒ</t>
    </rPh>
    <phoneticPr fontId="3"/>
  </si>
  <si>
    <t>水産物原材料費</t>
    <rPh sb="0" eb="3">
      <t>スイサンブツ</t>
    </rPh>
    <rPh sb="3" eb="6">
      <t>ゲンザイリョウ</t>
    </rPh>
    <rPh sb="6" eb="7">
      <t>ヒ</t>
    </rPh>
    <phoneticPr fontId="7"/>
  </si>
  <si>
    <t>機械修繕費</t>
    <rPh sb="0" eb="2">
      <t>キカイ</t>
    </rPh>
    <rPh sb="2" eb="5">
      <t>シュウゼンヒ</t>
    </rPh>
    <phoneticPr fontId="7"/>
  </si>
  <si>
    <t>水道光熱費</t>
    <rPh sb="0" eb="2">
      <t>スイドウ</t>
    </rPh>
    <rPh sb="2" eb="5">
      <t>コウネツヒ</t>
    </rPh>
    <phoneticPr fontId="3"/>
  </si>
  <si>
    <t>廃棄物処理費用</t>
    <rPh sb="0" eb="3">
      <t>ハイキブツ</t>
    </rPh>
    <rPh sb="3" eb="5">
      <t>ショリ</t>
    </rPh>
    <rPh sb="5" eb="7">
      <t>ヒヨウ</t>
    </rPh>
    <phoneticPr fontId="3"/>
  </si>
  <si>
    <t>輸送費</t>
    <rPh sb="0" eb="2">
      <t>ユソウ</t>
    </rPh>
    <rPh sb="2" eb="3">
      <t>ヒ</t>
    </rPh>
    <phoneticPr fontId="3"/>
  </si>
  <si>
    <t>傷害保険等</t>
    <rPh sb="0" eb="2">
      <t>ショウガイ</t>
    </rPh>
    <rPh sb="2" eb="4">
      <t>ホケン</t>
    </rPh>
    <rPh sb="4" eb="5">
      <t>トウ</t>
    </rPh>
    <phoneticPr fontId="7"/>
  </si>
  <si>
    <t>地代・家賃等</t>
    <rPh sb="0" eb="2">
      <t>チダイ</t>
    </rPh>
    <rPh sb="3" eb="5">
      <t>ヤチン</t>
    </rPh>
    <rPh sb="5" eb="6">
      <t>トウ</t>
    </rPh>
    <phoneticPr fontId="7"/>
  </si>
  <si>
    <t>広告料</t>
    <rPh sb="0" eb="3">
      <t>コウコクリョウ</t>
    </rPh>
    <phoneticPr fontId="7"/>
  </si>
  <si>
    <t>減価償却費</t>
    <rPh sb="0" eb="2">
      <t>ゲンカ</t>
    </rPh>
    <rPh sb="2" eb="4">
      <t>ショウキャク</t>
    </rPh>
    <rPh sb="4" eb="5">
      <t>ヒ</t>
    </rPh>
    <phoneticPr fontId="7"/>
  </si>
  <si>
    <t>借入金利支払料</t>
    <rPh sb="0" eb="2">
      <t>カリイレ</t>
    </rPh>
    <rPh sb="2" eb="4">
      <t>キンリ</t>
    </rPh>
    <rPh sb="4" eb="6">
      <t>シハライ</t>
    </rPh>
    <rPh sb="6" eb="7">
      <t>リョウ</t>
    </rPh>
    <phoneticPr fontId="7"/>
  </si>
  <si>
    <t>租税公課（税金）</t>
    <rPh sb="0" eb="2">
      <t>ソゼイ</t>
    </rPh>
    <rPh sb="2" eb="4">
      <t>コウカ</t>
    </rPh>
    <rPh sb="5" eb="7">
      <t>ゼイキン</t>
    </rPh>
    <phoneticPr fontId="7"/>
  </si>
  <si>
    <t>通信費</t>
    <rPh sb="0" eb="3">
      <t>ツウシンヒ</t>
    </rPh>
    <phoneticPr fontId="7"/>
  </si>
  <si>
    <t>電話代、切手代、インターネット料金など</t>
    <rPh sb="0" eb="3">
      <t>デンワダイ</t>
    </rPh>
    <rPh sb="4" eb="6">
      <t>キッテ</t>
    </rPh>
    <rPh sb="6" eb="7">
      <t>ダイ</t>
    </rPh>
    <rPh sb="15" eb="17">
      <t>リョウキン</t>
    </rPh>
    <phoneticPr fontId="7"/>
  </si>
  <si>
    <t>給料・賃金</t>
    <rPh sb="0" eb="2">
      <t>キュウリョウ</t>
    </rPh>
    <rPh sb="3" eb="5">
      <t>チンギン</t>
    </rPh>
    <phoneticPr fontId="7"/>
  </si>
  <si>
    <t>専従者給与</t>
    <rPh sb="0" eb="3">
      <t>センジュウシャ</t>
    </rPh>
    <rPh sb="3" eb="5">
      <t>キュウヨ</t>
    </rPh>
    <phoneticPr fontId="7"/>
  </si>
  <si>
    <t>家族の賃金</t>
    <rPh sb="0" eb="2">
      <t>カゾク</t>
    </rPh>
    <rPh sb="3" eb="5">
      <t>チンギン</t>
    </rPh>
    <phoneticPr fontId="7"/>
  </si>
  <si>
    <t>家族以外の賃金</t>
    <rPh sb="0" eb="2">
      <t>カゾク</t>
    </rPh>
    <rPh sb="2" eb="4">
      <t>イガイ</t>
    </rPh>
    <rPh sb="5" eb="7">
      <t>チンギン</t>
    </rPh>
    <phoneticPr fontId="7"/>
  </si>
  <si>
    <t>魚や貝、エビ等、無加工の水産物</t>
    <rPh sb="0" eb="1">
      <t>サカナ</t>
    </rPh>
    <rPh sb="2" eb="3">
      <t>カイ</t>
    </rPh>
    <rPh sb="6" eb="7">
      <t>ナド</t>
    </rPh>
    <rPh sb="8" eb="9">
      <t>ム</t>
    </rPh>
    <rPh sb="9" eb="11">
      <t>カコウ</t>
    </rPh>
    <rPh sb="12" eb="15">
      <t>スイサンブツ</t>
    </rPh>
    <phoneticPr fontId="7"/>
  </si>
  <si>
    <t>野菜、卵、牛乳等、無加工の農産物</t>
    <rPh sb="0" eb="2">
      <t>ヤサイ</t>
    </rPh>
    <rPh sb="3" eb="4">
      <t>タマゴ</t>
    </rPh>
    <rPh sb="5" eb="7">
      <t>ギュウニュウ</t>
    </rPh>
    <rPh sb="7" eb="8">
      <t>トウ</t>
    </rPh>
    <rPh sb="9" eb="10">
      <t>ム</t>
    </rPh>
    <rPh sb="10" eb="12">
      <t>カコウ</t>
    </rPh>
    <rPh sb="13" eb="16">
      <t>ノウサンブツ</t>
    </rPh>
    <phoneticPr fontId="7"/>
  </si>
  <si>
    <t>燃料費</t>
    <rPh sb="0" eb="2">
      <t>ネンリョウ</t>
    </rPh>
    <rPh sb="2" eb="3">
      <t>ヒ</t>
    </rPh>
    <phoneticPr fontId="7"/>
  </si>
  <si>
    <t>県外に販売</t>
    <rPh sb="0" eb="2">
      <t>ケンガイ</t>
    </rPh>
    <rPh sb="3" eb="5">
      <t>ハンバイ</t>
    </rPh>
    <phoneticPr fontId="7"/>
  </si>
  <si>
    <t>機械、車両等の燃料費</t>
    <rPh sb="0" eb="2">
      <t>キカイ</t>
    </rPh>
    <rPh sb="3" eb="5">
      <t>シャリョウ</t>
    </rPh>
    <rPh sb="5" eb="6">
      <t>トウ</t>
    </rPh>
    <rPh sb="7" eb="9">
      <t>ネンリョウ</t>
    </rPh>
    <rPh sb="9" eb="10">
      <t>ヒ</t>
    </rPh>
    <phoneticPr fontId="7"/>
  </si>
  <si>
    <t>項目</t>
    <rPh sb="0" eb="2">
      <t>コウモク</t>
    </rPh>
    <phoneticPr fontId="7"/>
  </si>
  <si>
    <t>水産加工業の経費に関する調査票</t>
    <rPh sb="0" eb="2">
      <t>スイサン</t>
    </rPh>
    <rPh sb="2" eb="5">
      <t>カコウギョウ</t>
    </rPh>
    <rPh sb="6" eb="8">
      <t>ケイヒ</t>
    </rPh>
    <rPh sb="9" eb="10">
      <t>カン</t>
    </rPh>
    <rPh sb="12" eb="14">
      <t>チョウサ</t>
    </rPh>
    <rPh sb="14" eb="15">
      <t>ヒョウ</t>
    </rPh>
    <phoneticPr fontId="7"/>
  </si>
  <si>
    <t>加工食品原材料費</t>
    <rPh sb="0" eb="2">
      <t>カコウ</t>
    </rPh>
    <rPh sb="2" eb="4">
      <t>ショクヒン</t>
    </rPh>
    <rPh sb="4" eb="7">
      <t>ゲンザイリョウ</t>
    </rPh>
    <rPh sb="7" eb="8">
      <t>ヒ</t>
    </rPh>
    <phoneticPr fontId="7"/>
  </si>
  <si>
    <t>味噌、塩など水産物以外の原料から作られた加工食品</t>
    <rPh sb="0" eb="2">
      <t>ミソ</t>
    </rPh>
    <rPh sb="3" eb="4">
      <t>シオ</t>
    </rPh>
    <rPh sb="6" eb="9">
      <t>スイサンブツ</t>
    </rPh>
    <rPh sb="9" eb="11">
      <t>イガイ</t>
    </rPh>
    <rPh sb="12" eb="14">
      <t>ゲンリョウ</t>
    </rPh>
    <rPh sb="16" eb="17">
      <t>ツク</t>
    </rPh>
    <rPh sb="20" eb="22">
      <t>カコウ</t>
    </rPh>
    <rPh sb="22" eb="24">
      <t>ショクヒン</t>
    </rPh>
    <phoneticPr fontId="7"/>
  </si>
  <si>
    <t>水産物から作られた加工食品</t>
    <rPh sb="0" eb="3">
      <t>スイサンブツ</t>
    </rPh>
    <rPh sb="5" eb="6">
      <t>ツク</t>
    </rPh>
    <rPh sb="9" eb="11">
      <t>カコウ</t>
    </rPh>
    <rPh sb="11" eb="13">
      <t>ショクヒン</t>
    </rPh>
    <phoneticPr fontId="7"/>
  </si>
  <si>
    <t>水産加工食品原材料費</t>
    <rPh sb="0" eb="2">
      <t>スイサン</t>
    </rPh>
    <rPh sb="2" eb="4">
      <t>カコウ</t>
    </rPh>
    <rPh sb="4" eb="6">
      <t>ショクヒン</t>
    </rPh>
    <rPh sb="6" eb="9">
      <t>ゲンザイリョウ</t>
    </rPh>
    <rPh sb="9" eb="10">
      <t>ヒ</t>
    </rPh>
    <phoneticPr fontId="7"/>
  </si>
  <si>
    <t>円/kg</t>
    <rPh sb="0" eb="1">
      <t>エン</t>
    </rPh>
    <phoneticPr fontId="7"/>
  </si>
  <si>
    <t>設問１　１年間のサワラ加工品、および水産加工品全体の販売実績を太枠内にご記入ください。</t>
    <rPh sb="11" eb="14">
      <t>カコウヒン</t>
    </rPh>
    <rPh sb="23" eb="25">
      <t>ゼンタイ</t>
    </rPh>
    <phoneticPr fontId="3"/>
  </si>
  <si>
    <t>設問３　1年間の水産加工品の販売額と販売先ごとの金額をご記入ください。</t>
    <rPh sb="8" eb="10">
      <t>スイサン</t>
    </rPh>
    <rPh sb="10" eb="13">
      <t>カコウヒン</t>
    </rPh>
    <rPh sb="14" eb="16">
      <t>ハンバイ</t>
    </rPh>
    <rPh sb="16" eb="17">
      <t>ガク</t>
    </rPh>
    <rPh sb="18" eb="21">
      <t>ハンバイサキ</t>
    </rPh>
    <rPh sb="24" eb="26">
      <t>キンガク</t>
    </rPh>
    <rPh sb="28" eb="30">
      <t>キニュウ</t>
    </rPh>
    <phoneticPr fontId="3"/>
  </si>
  <si>
    <t>○○県水産試験場</t>
    <rPh sb="2" eb="3">
      <t>ケン</t>
    </rPh>
    <rPh sb="3" eb="5">
      <t>スイサン</t>
    </rPh>
    <rPh sb="5" eb="8">
      <t>シケンジョウ</t>
    </rPh>
    <phoneticPr fontId="7"/>
  </si>
  <si>
    <t>設問４　１年間の加工品製造にかかる経費を太枠内にご記入ください。</t>
    <rPh sb="5" eb="7">
      <t>ネンカン</t>
    </rPh>
    <rPh sb="8" eb="11">
      <t>カコウヒン</t>
    </rPh>
    <rPh sb="11" eb="13">
      <t>セイゾウ</t>
    </rPh>
    <rPh sb="17" eb="19">
      <t>ケイヒ</t>
    </rPh>
    <rPh sb="20" eb="22">
      <t>フトワク</t>
    </rPh>
    <rPh sb="22" eb="23">
      <t>ナイ</t>
    </rPh>
    <rPh sb="25" eb="27">
      <t>キニュウ</t>
    </rPh>
    <phoneticPr fontId="3"/>
  </si>
  <si>
    <t>全体</t>
    <rPh sb="0" eb="2">
      <t>ゼンタイ</t>
    </rPh>
    <phoneticPr fontId="7"/>
  </si>
  <si>
    <t>サワラ加工</t>
    <rPh sb="3" eb="5">
      <t>カコウ</t>
    </rPh>
    <phoneticPr fontId="7"/>
  </si>
  <si>
    <t>その他加工</t>
    <rPh sb="2" eb="3">
      <t>タ</t>
    </rPh>
    <rPh sb="3" eb="5">
      <t>カコウ</t>
    </rPh>
    <phoneticPr fontId="7"/>
  </si>
  <si>
    <t>販売金額</t>
    <rPh sb="0" eb="2">
      <t>ハンバイ</t>
    </rPh>
    <rPh sb="2" eb="4">
      <t>キンガク</t>
    </rPh>
    <phoneticPr fontId="7"/>
  </si>
  <si>
    <t>？</t>
    <phoneticPr fontId="7"/>
  </si>
  <si>
    <t>→</t>
    <phoneticPr fontId="7"/>
  </si>
  <si>
    <t>設問１</t>
    <rPh sb="0" eb="2">
      <t>セツモン</t>
    </rPh>
    <phoneticPr fontId="7"/>
  </si>
  <si>
    <t>設問４</t>
    <rPh sb="0" eb="2">
      <t>セツモン</t>
    </rPh>
    <phoneticPr fontId="7"/>
  </si>
  <si>
    <t>＊1：聞き取りで不明だった経費は全体の販売額に対するサワラ加工品販売額の比率で算出</t>
    <rPh sb="3" eb="4">
      <t>キ</t>
    </rPh>
    <rPh sb="5" eb="6">
      <t>ト</t>
    </rPh>
    <rPh sb="8" eb="10">
      <t>フメイ</t>
    </rPh>
    <rPh sb="13" eb="15">
      <t>ケイヒ</t>
    </rPh>
    <rPh sb="16" eb="18">
      <t>ゼンタイ</t>
    </rPh>
    <rPh sb="19" eb="21">
      <t>ハンバイ</t>
    </rPh>
    <rPh sb="21" eb="22">
      <t>ガク</t>
    </rPh>
    <rPh sb="23" eb="24">
      <t>タイ</t>
    </rPh>
    <rPh sb="29" eb="32">
      <t>カコウヒン</t>
    </rPh>
    <rPh sb="32" eb="34">
      <t>ハンバイ</t>
    </rPh>
    <rPh sb="34" eb="35">
      <t>ガク</t>
    </rPh>
    <rPh sb="36" eb="38">
      <t>ヒリツ</t>
    </rPh>
    <rPh sb="39" eb="41">
      <t>サンシュツ</t>
    </rPh>
    <phoneticPr fontId="7"/>
  </si>
  <si>
    <t>　　　→　資本減耗引当率：8,514,759／327,575,328＝0.026　を全販売額に乗じて算出</t>
    <rPh sb="5" eb="7">
      <t>シホン</t>
    </rPh>
    <rPh sb="7" eb="9">
      <t>ゲンモウ</t>
    </rPh>
    <rPh sb="9" eb="11">
      <t>ヒキアテ</t>
    </rPh>
    <rPh sb="11" eb="12">
      <t>リツ</t>
    </rPh>
    <rPh sb="42" eb="43">
      <t>ゼン</t>
    </rPh>
    <rPh sb="43" eb="45">
      <t>ハンバイ</t>
    </rPh>
    <rPh sb="45" eb="46">
      <t>ガク</t>
    </rPh>
    <rPh sb="47" eb="48">
      <t>ジョウ</t>
    </rPh>
    <rPh sb="50" eb="52">
      <t>サンシュツ</t>
    </rPh>
    <phoneticPr fontId="7"/>
  </si>
  <si>
    <t>漁業</t>
    <rPh sb="0" eb="2">
      <t>ギョギョウ</t>
    </rPh>
    <phoneticPr fontId="7"/>
  </si>
  <si>
    <t>食料品</t>
    <rPh sb="0" eb="3">
      <t>ショクリョウヒン</t>
    </rPh>
    <phoneticPr fontId="7"/>
  </si>
  <si>
    <t>パルプ・紙・木製品</t>
    <rPh sb="4" eb="5">
      <t>カミ</t>
    </rPh>
    <rPh sb="6" eb="9">
      <t>モクセイヒン</t>
    </rPh>
    <phoneticPr fontId="7"/>
  </si>
  <si>
    <t>石油・石炭製品</t>
    <rPh sb="0" eb="2">
      <t>セキユ</t>
    </rPh>
    <rPh sb="3" eb="5">
      <t>セキタン</t>
    </rPh>
    <rPh sb="5" eb="7">
      <t>セイヒン</t>
    </rPh>
    <phoneticPr fontId="7"/>
  </si>
  <si>
    <t>一般機械</t>
    <rPh sb="0" eb="2">
      <t>イッパン</t>
    </rPh>
    <rPh sb="2" eb="4">
      <t>キカイ</t>
    </rPh>
    <phoneticPr fontId="7"/>
  </si>
  <si>
    <t>対事業所サービス</t>
    <rPh sb="0" eb="1">
      <t>タイ</t>
    </rPh>
    <rPh sb="1" eb="4">
      <t>ジギョウショ</t>
    </rPh>
    <phoneticPr fontId="7"/>
  </si>
  <si>
    <t>電力・ガス・熱供給</t>
    <rPh sb="0" eb="2">
      <t>デンリョク</t>
    </rPh>
    <rPh sb="6" eb="7">
      <t>ネツ</t>
    </rPh>
    <rPh sb="7" eb="9">
      <t>キョウキュウ</t>
    </rPh>
    <phoneticPr fontId="7"/>
  </si>
  <si>
    <t>水道・廃棄物処理</t>
    <rPh sb="0" eb="2">
      <t>スイドウ</t>
    </rPh>
    <rPh sb="3" eb="6">
      <t>ハイキブツ</t>
    </rPh>
    <rPh sb="6" eb="8">
      <t>ショリ</t>
    </rPh>
    <phoneticPr fontId="7"/>
  </si>
  <si>
    <t>運輸</t>
    <rPh sb="0" eb="2">
      <t>ウンユ</t>
    </rPh>
    <phoneticPr fontId="7"/>
  </si>
  <si>
    <t>医療・保健・社会保障・介護</t>
    <phoneticPr fontId="7"/>
  </si>
  <si>
    <t>情報通信</t>
    <phoneticPr fontId="7"/>
  </si>
  <si>
    <t>資本減耗引当</t>
    <phoneticPr fontId="7"/>
  </si>
  <si>
    <t>間接税（除関税）</t>
    <phoneticPr fontId="7"/>
  </si>
  <si>
    <t>雇用者所得</t>
    <phoneticPr fontId="7"/>
  </si>
  <si>
    <t>営業余剰</t>
    <phoneticPr fontId="7"/>
  </si>
  <si>
    <t>投入係数</t>
    <rPh sb="0" eb="2">
      <t>トウニュウ</t>
    </rPh>
    <rPh sb="2" eb="4">
      <t>ケイスウ</t>
    </rPh>
    <phoneticPr fontId="7"/>
  </si>
  <si>
    <t>県内生産額</t>
    <rPh sb="0" eb="2">
      <t>ケンナイ</t>
    </rPh>
    <rPh sb="2" eb="5">
      <t>セイサンガク</t>
    </rPh>
    <phoneticPr fontId="7"/>
  </si>
  <si>
    <t>設問2</t>
    <rPh sb="0" eb="2">
      <t>セツモン</t>
    </rPh>
    <phoneticPr fontId="7"/>
  </si>
  <si>
    <t>　　　</t>
    <phoneticPr fontId="7"/>
  </si>
  <si>
    <t>＊：仕入れたサワラに対する製品の重量の比率。1kgの原料サワラから
　　700gの製品ができる場合は0.7と記述してください</t>
    <rPh sb="2" eb="4">
      <t>シイ</t>
    </rPh>
    <rPh sb="10" eb="11">
      <t>タイ</t>
    </rPh>
    <rPh sb="13" eb="15">
      <t>セイヒン</t>
    </rPh>
    <rPh sb="16" eb="18">
      <t>ジュウリョウ</t>
    </rPh>
    <rPh sb="19" eb="21">
      <t>ヒリツ</t>
    </rPh>
    <rPh sb="26" eb="28">
      <t>ゲンリョウ</t>
    </rPh>
    <rPh sb="41" eb="43">
      <t>セイヒン</t>
    </rPh>
    <rPh sb="47" eb="49">
      <t>バアイ</t>
    </rPh>
    <rPh sb="54" eb="56">
      <t>キジュツ</t>
    </rPh>
    <phoneticPr fontId="7"/>
  </si>
  <si>
    <t>加工製品の販売単価</t>
    <rPh sb="0" eb="2">
      <t>カコウ</t>
    </rPh>
    <rPh sb="2" eb="4">
      <t>セイヒン</t>
    </rPh>
    <rPh sb="5" eb="7">
      <t>ハンバイ</t>
    </rPh>
    <rPh sb="7" eb="9">
      <t>タンカ</t>
    </rPh>
    <phoneticPr fontId="7"/>
  </si>
  <si>
    <t>サワラの仕入れ単価</t>
    <rPh sb="4" eb="6">
      <t>シイ</t>
    </rPh>
    <rPh sb="7" eb="9">
      <t>タンカ</t>
    </rPh>
    <phoneticPr fontId="7"/>
  </si>
  <si>
    <t>全ての加工品の販売額　　</t>
    <rPh sb="0" eb="1">
      <t>スベ</t>
    </rPh>
    <rPh sb="3" eb="6">
      <t>カコウヒン</t>
    </rPh>
    <rPh sb="7" eb="9">
      <t>ハンバイ</t>
    </rPh>
    <rPh sb="9" eb="10">
      <t>ガク</t>
    </rPh>
    <phoneticPr fontId="7"/>
  </si>
  <si>
    <t>サワラ加工品の販売額　　</t>
    <rPh sb="3" eb="6">
      <t>カコウヒン</t>
    </rPh>
    <rPh sb="7" eb="9">
      <t>ハンバイ</t>
    </rPh>
    <rPh sb="9" eb="10">
      <t>ガク</t>
    </rPh>
    <phoneticPr fontId="7"/>
  </si>
  <si>
    <t>原料と製品の重量比</t>
    <rPh sb="0" eb="2">
      <t>ゲンリョウ</t>
    </rPh>
    <rPh sb="3" eb="5">
      <t>セイヒン</t>
    </rPh>
    <rPh sb="6" eb="8">
      <t>ジュウリョウ</t>
    </rPh>
    <rPh sb="8" eb="9">
      <t>ヒ</t>
    </rPh>
    <phoneticPr fontId="7"/>
  </si>
  <si>
    <r>
      <t>設問２　サワラの仕入れ単価とサワラ加工品の販売価格、原料と製品の重量比</t>
    </r>
    <r>
      <rPr>
        <b/>
        <vertAlign val="superscript"/>
        <sz val="20"/>
        <rFont val="メイリオ"/>
        <family val="3"/>
        <charset val="128"/>
      </rPr>
      <t>*</t>
    </r>
    <r>
      <rPr>
        <b/>
        <sz val="20"/>
        <rFont val="メイリオ"/>
        <family val="3"/>
        <charset val="128"/>
      </rPr>
      <t>を太枠内にご記入ください。</t>
    </r>
    <rPh sb="8" eb="10">
      <t>シイ</t>
    </rPh>
    <rPh sb="11" eb="13">
      <t>タンカ</t>
    </rPh>
    <rPh sb="17" eb="20">
      <t>カコウヒン</t>
    </rPh>
    <rPh sb="21" eb="23">
      <t>ハンバイ</t>
    </rPh>
    <rPh sb="23" eb="25">
      <t>カカク</t>
    </rPh>
    <rPh sb="26" eb="28">
      <t>ゲンリョウ</t>
    </rPh>
    <rPh sb="29" eb="31">
      <t>セイヒン</t>
    </rPh>
    <rPh sb="32" eb="34">
      <t>ジュウリョウ</t>
    </rPh>
    <rPh sb="34" eb="35">
      <t>ヒ</t>
    </rPh>
    <phoneticPr fontId="3"/>
  </si>
  <si>
    <t>原材料と製品の重量比：70%</t>
    <rPh sb="0" eb="3">
      <t>ゲンザイリョウ</t>
    </rPh>
    <rPh sb="4" eb="6">
      <t>セイヒン</t>
    </rPh>
    <rPh sb="7" eb="9">
      <t>ジュウリョウ</t>
    </rPh>
    <rPh sb="9" eb="10">
      <t>ヒ</t>
    </rPh>
    <phoneticPr fontId="7"/>
  </si>
  <si>
    <t>サワラ加工業品の販売単価：2,500円/kg</t>
    <phoneticPr fontId="7"/>
  </si>
  <si>
    <t>サワラ加工原料の仕入れ単価：1,500円/kg</t>
    <rPh sb="3" eb="5">
      <t>カコウ</t>
    </rPh>
    <rPh sb="5" eb="7">
      <t>ゲンリョウ</t>
    </rPh>
    <rPh sb="8" eb="10">
      <t>シイ</t>
    </rPh>
    <rPh sb="11" eb="13">
      <t>タンカ</t>
    </rPh>
    <rPh sb="19" eb="20">
      <t>エン</t>
    </rPh>
    <phoneticPr fontId="7"/>
  </si>
  <si>
    <t>　　　サワラ原材料の仕入れ単価をc円/kg、加工品の販売単価をd円/kg、原料と製品の重量比をeとすると、</t>
    <rPh sb="6" eb="9">
      <t>ゲンザイリョウ</t>
    </rPh>
    <rPh sb="10" eb="12">
      <t>シイ</t>
    </rPh>
    <rPh sb="13" eb="15">
      <t>タンカ</t>
    </rPh>
    <rPh sb="17" eb="18">
      <t>エン</t>
    </rPh>
    <rPh sb="22" eb="25">
      <t>カコウヒン</t>
    </rPh>
    <rPh sb="26" eb="28">
      <t>ハンバイ</t>
    </rPh>
    <rPh sb="28" eb="30">
      <t>タンカ</t>
    </rPh>
    <rPh sb="32" eb="33">
      <t>エン</t>
    </rPh>
    <rPh sb="37" eb="39">
      <t>ゲンリョウ</t>
    </rPh>
    <rPh sb="40" eb="42">
      <t>セイヒン</t>
    </rPh>
    <rPh sb="43" eb="45">
      <t>ジュウリョウ</t>
    </rPh>
    <rPh sb="45" eb="46">
      <t>ヒ</t>
    </rPh>
    <phoneticPr fontId="7"/>
  </si>
  <si>
    <t>＊2：A県飲食料品部門の資本減耗引当：8,514,759千円、県内生産額：327,575,328千円</t>
    <rPh sb="4" eb="5">
      <t>ケン</t>
    </rPh>
    <rPh sb="5" eb="7">
      <t>インショク</t>
    </rPh>
    <rPh sb="6" eb="9">
      <t>ショクリョウヒン</t>
    </rPh>
    <rPh sb="9" eb="11">
      <t>ブモン</t>
    </rPh>
    <rPh sb="12" eb="14">
      <t>シホン</t>
    </rPh>
    <rPh sb="14" eb="16">
      <t>ゲンモウ</t>
    </rPh>
    <rPh sb="16" eb="18">
      <t>ヒキアテ</t>
    </rPh>
    <rPh sb="28" eb="30">
      <t>センエン</t>
    </rPh>
    <rPh sb="31" eb="33">
      <t>ケンナイ</t>
    </rPh>
    <rPh sb="33" eb="36">
      <t>セイサンガク</t>
    </rPh>
    <rPh sb="48" eb="50">
      <t>センエン</t>
    </rPh>
    <phoneticPr fontId="7"/>
  </si>
  <si>
    <t>作業２</t>
    <rPh sb="0" eb="2">
      <t>サギョウ</t>
    </rPh>
    <phoneticPr fontId="7"/>
  </si>
  <si>
    <t>データ根拠</t>
    <rPh sb="3" eb="5">
      <t>コンキョ</t>
    </rPh>
    <phoneticPr fontId="7"/>
  </si>
  <si>
    <t>作業５</t>
    <rPh sb="0" eb="2">
      <t>サギョウ</t>
    </rPh>
    <phoneticPr fontId="7"/>
  </si>
  <si>
    <t>聞き取り結果（万円）</t>
    <rPh sb="0" eb="1">
      <t>キ</t>
    </rPh>
    <rPh sb="2" eb="3">
      <t>ト</t>
    </rPh>
    <rPh sb="4" eb="6">
      <t>ケッカ</t>
    </rPh>
    <rPh sb="7" eb="9">
      <t>マンエン</t>
    </rPh>
    <phoneticPr fontId="7"/>
  </si>
  <si>
    <t>計算値（万円）</t>
    <rPh sb="0" eb="3">
      <t>ケイサンチ</t>
    </rPh>
    <rPh sb="4" eb="6">
      <t>マンエン</t>
    </rPh>
    <phoneticPr fontId="7"/>
  </si>
  <si>
    <t>＊3：サワラ加工品販売額から全ての経費を差し引いて算出</t>
    <rPh sb="6" eb="9">
      <t>カコウヒン</t>
    </rPh>
    <rPh sb="9" eb="11">
      <t>ハンバイ</t>
    </rPh>
    <rPh sb="11" eb="12">
      <t>ガク</t>
    </rPh>
    <rPh sb="14" eb="15">
      <t>ゼン</t>
    </rPh>
    <rPh sb="17" eb="19">
      <t>ケイヒ</t>
    </rPh>
    <rPh sb="20" eb="21">
      <t>サ</t>
    </rPh>
    <rPh sb="22" eb="23">
      <t>ヒ</t>
    </rPh>
    <rPh sb="25" eb="27">
      <t>サンシュツ</t>
    </rPh>
    <phoneticPr fontId="7"/>
  </si>
  <si>
    <t>＊5：各部門の投入係数×県内生産額で算出</t>
    <rPh sb="3" eb="6">
      <t>カクブモン</t>
    </rPh>
    <rPh sb="7" eb="9">
      <t>トウニュウ</t>
    </rPh>
    <rPh sb="9" eb="11">
      <t>ケイスウ</t>
    </rPh>
    <rPh sb="12" eb="14">
      <t>ケンナイ</t>
    </rPh>
    <rPh sb="14" eb="17">
      <t>セイサンガク</t>
    </rPh>
    <rPh sb="18" eb="20">
      <t>サンシュツ</t>
    </rPh>
    <phoneticPr fontId="7"/>
  </si>
  <si>
    <t>（千円）</t>
    <rPh sb="1" eb="3">
      <t>センエン</t>
    </rPh>
    <phoneticPr fontId="7"/>
  </si>
  <si>
    <t>業者A</t>
    <rPh sb="0" eb="2">
      <t>ギョウシャ</t>
    </rPh>
    <phoneticPr fontId="7"/>
  </si>
  <si>
    <t>業者B</t>
    <rPh sb="0" eb="2">
      <t>ギョウシャ</t>
    </rPh>
    <phoneticPr fontId="7"/>
  </si>
  <si>
    <t>業者C</t>
    <rPh sb="0" eb="2">
      <t>ギョウシャ</t>
    </rPh>
    <phoneticPr fontId="7"/>
  </si>
  <si>
    <t>業者D</t>
    <rPh sb="0" eb="2">
      <t>ギョウシャ</t>
    </rPh>
    <phoneticPr fontId="7"/>
  </si>
  <si>
    <t>業者E</t>
    <rPh sb="0" eb="2">
      <t>ギョウシャ</t>
    </rPh>
    <phoneticPr fontId="7"/>
  </si>
  <si>
    <t>仲買業者の加工業への出荷割合：25%</t>
    <rPh sb="0" eb="2">
      <t>ナカガイ</t>
    </rPh>
    <rPh sb="2" eb="4">
      <t>ギョウシャ</t>
    </rPh>
    <rPh sb="5" eb="7">
      <t>カコウ</t>
    </rPh>
    <rPh sb="7" eb="8">
      <t>ギョウ</t>
    </rPh>
    <rPh sb="10" eb="12">
      <t>シュッカ</t>
    </rPh>
    <rPh sb="12" eb="14">
      <t>ワリアイ</t>
    </rPh>
    <phoneticPr fontId="7"/>
  </si>
  <si>
    <t>＊4：作業5で調べた仲買業者の加工業への出荷割合をa、サワラの水揚げ金額をb、設問２で聞き取った</t>
    <rPh sb="3" eb="5">
      <t>サギョウ</t>
    </rPh>
    <rPh sb="7" eb="8">
      <t>シラ</t>
    </rPh>
    <rPh sb="10" eb="12">
      <t>ナカガイ</t>
    </rPh>
    <rPh sb="12" eb="14">
      <t>ギョウシャ</t>
    </rPh>
    <rPh sb="15" eb="17">
      <t>カコウ</t>
    </rPh>
    <rPh sb="17" eb="18">
      <t>ギョウ</t>
    </rPh>
    <rPh sb="20" eb="22">
      <t>シュッカ</t>
    </rPh>
    <rPh sb="22" eb="24">
      <t>ワリアイ</t>
    </rPh>
    <rPh sb="31" eb="33">
      <t>ミズア</t>
    </rPh>
    <rPh sb="34" eb="36">
      <t>キンガク</t>
    </rPh>
    <rPh sb="39" eb="41">
      <t>セツモン</t>
    </rPh>
    <rPh sb="43" eb="44">
      <t>キ</t>
    </rPh>
    <rPh sb="45" eb="46">
      <t>ト</t>
    </rPh>
    <phoneticPr fontId="7"/>
  </si>
  <si>
    <t>　　　 サワラ加工品県内販売額=a×b×（d/c）×e</t>
    <rPh sb="7" eb="10">
      <t>カコウヒン</t>
    </rPh>
    <rPh sb="10" eb="12">
      <t>ケンナイ</t>
    </rPh>
    <rPh sb="12" eb="14">
      <t>ハンバイ</t>
    </rPh>
    <rPh sb="14" eb="15">
      <t>ガク</t>
    </rPh>
    <phoneticPr fontId="7"/>
  </si>
  <si>
    <t>県内に販売（万円）</t>
    <rPh sb="6" eb="8">
      <t>マンエン</t>
    </rPh>
    <phoneticPr fontId="7"/>
  </si>
  <si>
    <t>県外に販売
（万円）</t>
    <rPh sb="0" eb="2">
      <t>ケンガイ</t>
    </rPh>
    <rPh sb="3" eb="5">
      <t>ハンバイ</t>
    </rPh>
    <rPh sb="7" eb="9">
      <t>マンエン</t>
    </rPh>
    <phoneticPr fontId="7"/>
  </si>
  <si>
    <t>県内に販売</t>
    <phoneticPr fontId="3"/>
  </si>
  <si>
    <t>県外に販売</t>
    <rPh sb="0" eb="2">
      <t>ケンガイ</t>
    </rPh>
    <rPh sb="3" eb="5">
      <t>ハンバイ</t>
    </rPh>
    <phoneticPr fontId="3"/>
  </si>
  <si>
    <t>平均比率</t>
    <rPh sb="0" eb="2">
      <t>ヘイキン</t>
    </rPh>
    <rPh sb="2" eb="4">
      <t>ヒリツ</t>
    </rPh>
    <phoneticPr fontId="7"/>
  </si>
  <si>
    <t>↓</t>
    <phoneticPr fontId="7"/>
  </si>
  <si>
    <t>生産者価格評価表の部門名</t>
    <rPh sb="0" eb="3">
      <t>セイサンシャ</t>
    </rPh>
    <rPh sb="3" eb="5">
      <t>カカク</t>
    </rPh>
    <rPh sb="5" eb="7">
      <t>ヒョウカ</t>
    </rPh>
    <rPh sb="7" eb="8">
      <t>ヒョウ</t>
    </rPh>
    <rPh sb="9" eb="11">
      <t>ブモン</t>
    </rPh>
    <rPh sb="11" eb="12">
      <t>メイ</t>
    </rPh>
    <phoneticPr fontId="7"/>
  </si>
  <si>
    <t>対個人サービス</t>
    <rPh sb="0" eb="1">
      <t>タイ</t>
    </rPh>
    <rPh sb="1" eb="3">
      <t>コジン</t>
    </rPh>
    <phoneticPr fontId="7"/>
  </si>
  <si>
    <t>民間消費支出</t>
    <rPh sb="0" eb="2">
      <t>ミンカン</t>
    </rPh>
    <rPh sb="2" eb="4">
      <t>ショウヒ</t>
    </rPh>
    <rPh sb="4" eb="6">
      <t>シシュツ</t>
    </rPh>
    <phoneticPr fontId="7"/>
  </si>
  <si>
    <t>飲食料品</t>
    <rPh sb="0" eb="2">
      <t>インショク</t>
    </rPh>
    <rPh sb="2" eb="3">
      <t>リョウ</t>
    </rPh>
    <rPh sb="3" eb="4">
      <t>ヒン</t>
    </rPh>
    <phoneticPr fontId="7"/>
  </si>
  <si>
    <t>A県生産者価格
評価表の部門名</t>
    <rPh sb="1" eb="2">
      <t>ケン</t>
    </rPh>
    <rPh sb="2" eb="5">
      <t>セイサンシャ</t>
    </rPh>
    <rPh sb="5" eb="7">
      <t>カカク</t>
    </rPh>
    <rPh sb="8" eb="10">
      <t>ヒョウカ</t>
    </rPh>
    <rPh sb="10" eb="11">
      <t>ヒョウ</t>
    </rPh>
    <rPh sb="12" eb="14">
      <t>ブモン</t>
    </rPh>
    <rPh sb="14" eb="15">
      <t>メイ</t>
    </rPh>
    <phoneticPr fontId="7"/>
  </si>
  <si>
    <t>移輸出</t>
    <rPh sb="0" eb="1">
      <t>イ</t>
    </rPh>
    <rPh sb="1" eb="3">
      <t>ユシュツ</t>
    </rPh>
    <phoneticPr fontId="7"/>
  </si>
  <si>
    <t>サワラの水揚げ金額：６,500万円</t>
    <rPh sb="4" eb="6">
      <t>ミズア</t>
    </rPh>
    <rPh sb="7" eb="9">
      <t>キンガク</t>
    </rPh>
    <rPh sb="15" eb="17">
      <t>マンエン</t>
    </rPh>
    <phoneticPr fontId="7"/>
  </si>
  <si>
    <t>岩手県生産者価格評価表での部門名</t>
    <rPh sb="0" eb="3">
      <t>イワテケン</t>
    </rPh>
    <rPh sb="3" eb="6">
      <t>セイサンシャ</t>
    </rPh>
    <rPh sb="6" eb="8">
      <t>カカク</t>
    </rPh>
    <rPh sb="8" eb="10">
      <t>ヒョウカ</t>
    </rPh>
    <rPh sb="10" eb="11">
      <t>ヒョウ</t>
    </rPh>
    <rPh sb="13" eb="15">
      <t>ブモン</t>
    </rPh>
    <rPh sb="15" eb="16">
      <t>メイ</t>
    </rPh>
    <phoneticPr fontId="7"/>
  </si>
  <si>
    <t>化学製品</t>
    <rPh sb="0" eb="2">
      <t>カガク</t>
    </rPh>
    <rPh sb="2" eb="4">
      <t>セイヒン</t>
    </rPh>
    <phoneticPr fontId="7"/>
  </si>
  <si>
    <t>漁網代・魚箱代</t>
    <rPh sb="0" eb="2">
      <t>ギョモウ</t>
    </rPh>
    <rPh sb="2" eb="3">
      <t>ダイ</t>
    </rPh>
    <rPh sb="4" eb="5">
      <t>ギョ</t>
    </rPh>
    <rPh sb="5" eb="6">
      <t>バコ</t>
    </rPh>
    <rPh sb="6" eb="7">
      <t>ダイ</t>
    </rPh>
    <phoneticPr fontId="3"/>
  </si>
  <si>
    <t>その他の漁具代</t>
    <rPh sb="2" eb="3">
      <t>タ</t>
    </rPh>
    <rPh sb="4" eb="6">
      <t>ギョグ</t>
    </rPh>
    <rPh sb="6" eb="7">
      <t>ダイ</t>
    </rPh>
    <phoneticPr fontId="7"/>
  </si>
  <si>
    <t>その他の製造工業製品</t>
    <rPh sb="2" eb="3">
      <t>タ</t>
    </rPh>
    <rPh sb="4" eb="6">
      <t>セイゾウ</t>
    </rPh>
    <rPh sb="6" eb="8">
      <t>コウギョウ</t>
    </rPh>
    <rPh sb="8" eb="10">
      <t>セイヒン</t>
    </rPh>
    <phoneticPr fontId="7"/>
  </si>
  <si>
    <t>食料品</t>
    <rPh sb="0" eb="3">
      <t>ショクリョウヒン</t>
    </rPh>
    <phoneticPr fontId="7"/>
  </si>
  <si>
    <t>石油・石炭製品</t>
    <rPh sb="0" eb="2">
      <t>セキユ</t>
    </rPh>
    <rPh sb="3" eb="5">
      <t>セキタン</t>
    </rPh>
    <rPh sb="5" eb="7">
      <t>セイヒン</t>
    </rPh>
    <phoneticPr fontId="7"/>
  </si>
  <si>
    <t>輸送機械</t>
    <rPh sb="0" eb="2">
      <t>ユソウ</t>
    </rPh>
    <rPh sb="2" eb="4">
      <t>キカイ</t>
    </rPh>
    <phoneticPr fontId="7"/>
  </si>
  <si>
    <t>資本減耗引当</t>
    <rPh sb="0" eb="2">
      <t>シホン</t>
    </rPh>
    <rPh sb="2" eb="4">
      <t>ゲンモウ</t>
    </rPh>
    <rPh sb="4" eb="6">
      <t>ヒキアテ</t>
    </rPh>
    <phoneticPr fontId="7"/>
  </si>
  <si>
    <t>金融・保険</t>
    <rPh sb="0" eb="2">
      <t>キンユウ</t>
    </rPh>
    <rPh sb="3" eb="5">
      <t>ホケン</t>
    </rPh>
    <phoneticPr fontId="7"/>
  </si>
  <si>
    <t>商業</t>
    <rPh sb="0" eb="2">
      <t>ショウギョウ</t>
    </rPh>
    <phoneticPr fontId="7"/>
  </si>
  <si>
    <t>対事業所サービス</t>
    <rPh sb="0" eb="1">
      <t>タイ</t>
    </rPh>
    <rPh sb="1" eb="4">
      <t>ジギョウショ</t>
    </rPh>
    <phoneticPr fontId="7"/>
  </si>
  <si>
    <t>間接税</t>
    <rPh sb="0" eb="2">
      <t>カンセツ</t>
    </rPh>
    <rPh sb="2" eb="3">
      <t>ゼイ</t>
    </rPh>
    <phoneticPr fontId="7"/>
  </si>
  <si>
    <t>雇用者所得</t>
    <rPh sb="0" eb="3">
      <t>コヨウシャ</t>
    </rPh>
    <rPh sb="3" eb="5">
      <t>ショトク</t>
    </rPh>
    <phoneticPr fontId="7"/>
  </si>
  <si>
    <t xml:space="preserve">⑬　租税公課（税金） </t>
    <rPh sb="2" eb="4">
      <t>ソゼイ</t>
    </rPh>
    <rPh sb="4" eb="6">
      <t>コウカ</t>
    </rPh>
    <rPh sb="7" eb="9">
      <t>ゼイキン</t>
    </rPh>
    <phoneticPr fontId="3"/>
  </si>
  <si>
    <t>⑭　家族の賃金</t>
    <rPh sb="2" eb="4">
      <t>カゾク</t>
    </rPh>
    <rPh sb="5" eb="7">
      <t>チンギン</t>
    </rPh>
    <phoneticPr fontId="3"/>
  </si>
  <si>
    <r>
      <t>⑮　家族以外の賃金　</t>
    </r>
    <r>
      <rPr>
        <u/>
        <sz val="11"/>
        <rFont val="メイリオ"/>
        <family val="3"/>
        <charset val="128"/>
      </rPr>
      <t>　　　　　　　　　　　</t>
    </r>
    <rPh sb="2" eb="4">
      <t>カゾク</t>
    </rPh>
    <rPh sb="4" eb="6">
      <t>イガイ</t>
    </rPh>
    <rPh sb="7" eb="9">
      <t>チンギン</t>
    </rPh>
    <phoneticPr fontId="3"/>
  </si>
  <si>
    <t>⑬　租税公課（税金）</t>
    <rPh sb="2" eb="4">
      <t>ソゼイ</t>
    </rPh>
    <rPh sb="4" eb="6">
      <t>コウカ</t>
    </rPh>
    <rPh sb="7" eb="9">
      <t>ゼイキン</t>
    </rPh>
    <phoneticPr fontId="3"/>
  </si>
  <si>
    <t>図6　投入構造を調べるためのヒアリング票</t>
    <rPh sb="0" eb="1">
      <t>ズ</t>
    </rPh>
    <rPh sb="3" eb="5">
      <t>トウニュウ</t>
    </rPh>
    <rPh sb="5" eb="7">
      <t>コウゾウ</t>
    </rPh>
    <rPh sb="8" eb="9">
      <t>シラ</t>
    </rPh>
    <rPh sb="19" eb="20">
      <t>ヒョウ</t>
    </rPh>
    <phoneticPr fontId="7"/>
  </si>
  <si>
    <t>図7　岩手県における刺網漁業の年間経費調査結果と投入構造の計算</t>
    <rPh sb="0" eb="1">
      <t>ズ</t>
    </rPh>
    <rPh sb="3" eb="6">
      <t>イワテケン</t>
    </rPh>
    <rPh sb="10" eb="12">
      <t>サシアミ</t>
    </rPh>
    <rPh sb="12" eb="14">
      <t>ギョギョウ</t>
    </rPh>
    <rPh sb="15" eb="17">
      <t>ネンカン</t>
    </rPh>
    <rPh sb="17" eb="19">
      <t>ケイヒ</t>
    </rPh>
    <rPh sb="19" eb="21">
      <t>チョウサ</t>
    </rPh>
    <rPh sb="21" eb="23">
      <t>ケッカ</t>
    </rPh>
    <rPh sb="24" eb="26">
      <t>トウニュウ</t>
    </rPh>
    <rPh sb="26" eb="28">
      <t>コウゾウ</t>
    </rPh>
    <rPh sb="29" eb="31">
      <t>ケイサン</t>
    </rPh>
    <phoneticPr fontId="7"/>
  </si>
  <si>
    <t>図8　岩手県生産者価格評価表②　（水産業部門の投入構造細分化済み）</t>
    <rPh sb="0" eb="1">
      <t>ズ</t>
    </rPh>
    <rPh sb="3" eb="6">
      <t>イワテケン</t>
    </rPh>
    <rPh sb="6" eb="9">
      <t>セイサンシャ</t>
    </rPh>
    <rPh sb="9" eb="11">
      <t>カカク</t>
    </rPh>
    <rPh sb="11" eb="13">
      <t>ヒョウカ</t>
    </rPh>
    <rPh sb="13" eb="14">
      <t>ヒョウ</t>
    </rPh>
    <rPh sb="17" eb="20">
      <t>スイサンギョウ</t>
    </rPh>
    <rPh sb="20" eb="22">
      <t>ブモン</t>
    </rPh>
    <rPh sb="23" eb="25">
      <t>トウニュウ</t>
    </rPh>
    <rPh sb="25" eb="27">
      <t>コウゾウ</t>
    </rPh>
    <rPh sb="27" eb="30">
      <t>サイブンカ</t>
    </rPh>
    <rPh sb="30" eb="31">
      <t>ズ</t>
    </rPh>
    <phoneticPr fontId="3"/>
  </si>
  <si>
    <t>図9　産出構造とマージンを調べるためのヒアリング票</t>
    <rPh sb="0" eb="1">
      <t>ズ</t>
    </rPh>
    <rPh sb="3" eb="5">
      <t>サンシュツ</t>
    </rPh>
    <rPh sb="5" eb="7">
      <t>コウゾウ</t>
    </rPh>
    <rPh sb="13" eb="14">
      <t>シラ</t>
    </rPh>
    <rPh sb="24" eb="25">
      <t>ヒョウ</t>
    </rPh>
    <phoneticPr fontId="7"/>
  </si>
  <si>
    <t>表10　岩手県におけるヒラメの産出構造計算</t>
    <rPh sb="0" eb="1">
      <t>ヒョウ</t>
    </rPh>
    <rPh sb="4" eb="7">
      <t>イワテケン</t>
    </rPh>
    <rPh sb="15" eb="17">
      <t>サンシュツ</t>
    </rPh>
    <rPh sb="17" eb="19">
      <t>コウゾウ</t>
    </rPh>
    <rPh sb="19" eb="21">
      <t>ケイサン</t>
    </rPh>
    <phoneticPr fontId="7"/>
  </si>
  <si>
    <t>図11　岩手県生産者価格評価表③　（漁業部門の投入・産出構造細分化済み）</t>
    <phoneticPr fontId="7"/>
  </si>
  <si>
    <t>図12　岩手県投入係数表　（漁業部門の投入・産出構造細分化済み）</t>
    <rPh sb="0" eb="1">
      <t>ズ</t>
    </rPh>
    <rPh sb="4" eb="7">
      <t>イワテケン</t>
    </rPh>
    <rPh sb="7" eb="9">
      <t>トウニュウ</t>
    </rPh>
    <rPh sb="9" eb="11">
      <t>ケイスウ</t>
    </rPh>
    <rPh sb="11" eb="12">
      <t>ヒョウ</t>
    </rPh>
    <rPh sb="14" eb="16">
      <t>ギョギョウ</t>
    </rPh>
    <rPh sb="16" eb="18">
      <t>ブモン</t>
    </rPh>
    <rPh sb="19" eb="21">
      <t>トウニュウ</t>
    </rPh>
    <rPh sb="22" eb="24">
      <t>サンシュツ</t>
    </rPh>
    <rPh sb="24" eb="26">
      <t>コウゾウ</t>
    </rPh>
    <rPh sb="26" eb="29">
      <t>サイブンカ</t>
    </rPh>
    <rPh sb="29" eb="30">
      <t>ズ</t>
    </rPh>
    <phoneticPr fontId="3"/>
  </si>
  <si>
    <t>図15　流通の波及効果（GRP)計算ツール</t>
    <rPh sb="0" eb="1">
      <t>ズ</t>
    </rPh>
    <rPh sb="4" eb="6">
      <t>リュウツウ</t>
    </rPh>
    <rPh sb="7" eb="9">
      <t>ハキュウ</t>
    </rPh>
    <rPh sb="9" eb="11">
      <t>コウカ</t>
    </rPh>
    <rPh sb="16" eb="18">
      <t>ケイサン</t>
    </rPh>
    <phoneticPr fontId="3"/>
  </si>
  <si>
    <t>図16　加工業の投入構造を調べるためのヒアリング票</t>
    <rPh sb="0" eb="1">
      <t>ズ</t>
    </rPh>
    <rPh sb="4" eb="7">
      <t>カコウギョウ</t>
    </rPh>
    <rPh sb="8" eb="10">
      <t>トウニュウ</t>
    </rPh>
    <rPh sb="10" eb="12">
      <t>コウゾウ</t>
    </rPh>
    <rPh sb="13" eb="14">
      <t>シラ</t>
    </rPh>
    <rPh sb="24" eb="25">
      <t>ヒョウ</t>
    </rPh>
    <phoneticPr fontId="7"/>
  </si>
  <si>
    <t>図17　平成17年（2005年）A県産業連関表</t>
    <rPh sb="0" eb="1">
      <t>ズ</t>
    </rPh>
    <rPh sb="4" eb="6">
      <t>ヘイセイ</t>
    </rPh>
    <rPh sb="8" eb="9">
      <t>ネン</t>
    </rPh>
    <rPh sb="14" eb="15">
      <t>ネン</t>
    </rPh>
    <phoneticPr fontId="46"/>
  </si>
  <si>
    <t>図18　平成17年（2005年）A県産業連関表</t>
    <rPh sb="0" eb="1">
      <t>ズ</t>
    </rPh>
    <rPh sb="4" eb="6">
      <t>ヘイセイ</t>
    </rPh>
    <rPh sb="8" eb="9">
      <t>ネン</t>
    </rPh>
    <rPh sb="14" eb="15">
      <t>ネン</t>
    </rPh>
    <phoneticPr fontId="46"/>
  </si>
  <si>
    <t>図19　平成17年（2005年）A県産業連関表</t>
    <rPh sb="0" eb="1">
      <t>ズ</t>
    </rPh>
    <rPh sb="4" eb="6">
      <t>ヘイセイ</t>
    </rPh>
    <rPh sb="8" eb="9">
      <t>ネン</t>
    </rPh>
    <rPh sb="14" eb="15">
      <t>ネン</t>
    </rPh>
    <phoneticPr fontId="46"/>
  </si>
  <si>
    <t>図20　平成17年（2005年）A県産業連関表</t>
    <rPh sb="0" eb="1">
      <t>ズ</t>
    </rPh>
    <rPh sb="4" eb="6">
      <t>ヘイセイ</t>
    </rPh>
    <rPh sb="8" eb="9">
      <t>ネン</t>
    </rPh>
    <rPh sb="14" eb="15">
      <t>ネン</t>
    </rPh>
    <phoneticPr fontId="46"/>
  </si>
  <si>
    <t>図21　平成17年（2005年）A県産業連関表</t>
    <rPh sb="0" eb="1">
      <t>ズ</t>
    </rPh>
    <rPh sb="4" eb="6">
      <t>ヘイセイ</t>
    </rPh>
    <rPh sb="8" eb="9">
      <t>ネン</t>
    </rPh>
    <rPh sb="14" eb="15">
      <t>ネン</t>
    </rPh>
    <phoneticPr fontId="46"/>
  </si>
  <si>
    <t>表５-1　岩手県におけるヒラメの販売先と販売額に関するヒアリング調査結果（金額）</t>
    <rPh sb="0" eb="1">
      <t>ヒョウ</t>
    </rPh>
    <rPh sb="5" eb="8">
      <t>イワテケン</t>
    </rPh>
    <rPh sb="16" eb="19">
      <t>ハンバイサキ</t>
    </rPh>
    <rPh sb="20" eb="22">
      <t>ハンバイ</t>
    </rPh>
    <rPh sb="22" eb="23">
      <t>ガク</t>
    </rPh>
    <rPh sb="24" eb="25">
      <t>カン</t>
    </rPh>
    <rPh sb="32" eb="34">
      <t>チョウサ</t>
    </rPh>
    <rPh sb="34" eb="36">
      <t>ケッカ</t>
    </rPh>
    <rPh sb="37" eb="39">
      <t>キンガク</t>
    </rPh>
    <phoneticPr fontId="7"/>
  </si>
  <si>
    <t>表５-2　岩手県におけるヒラメの販売先と販売額に関するヒアリング調査結果（比率）</t>
    <rPh sb="0" eb="1">
      <t>ヒョウ</t>
    </rPh>
    <rPh sb="5" eb="8">
      <t>イワテケン</t>
    </rPh>
    <rPh sb="16" eb="19">
      <t>ハンバイサキ</t>
    </rPh>
    <rPh sb="20" eb="22">
      <t>ハンバイ</t>
    </rPh>
    <rPh sb="22" eb="23">
      <t>ガク</t>
    </rPh>
    <rPh sb="24" eb="25">
      <t>カン</t>
    </rPh>
    <rPh sb="32" eb="34">
      <t>チョウサ</t>
    </rPh>
    <rPh sb="34" eb="36">
      <t>ケッカ</t>
    </rPh>
    <rPh sb="37" eb="39">
      <t>ヒリツ</t>
    </rPh>
    <phoneticPr fontId="7"/>
  </si>
  <si>
    <t>表10　各都道府県の消費性向　（H17)</t>
    <rPh sb="0" eb="1">
      <t>ヒョウ</t>
    </rPh>
    <rPh sb="4" eb="9">
      <t>カクトドウフケン</t>
    </rPh>
    <rPh sb="10" eb="12">
      <t>ショウヒ</t>
    </rPh>
    <rPh sb="12" eb="14">
      <t>セイコウ</t>
    </rPh>
    <phoneticPr fontId="7"/>
  </si>
  <si>
    <t>表12　岩手県における仲買業者のヒラメ販売マージンに関するヒアリング調査結果</t>
    <rPh sb="0" eb="1">
      <t>ヒョウ</t>
    </rPh>
    <rPh sb="4" eb="7">
      <t>イワテケン</t>
    </rPh>
    <rPh sb="11" eb="13">
      <t>ナカガイ</t>
    </rPh>
    <rPh sb="13" eb="15">
      <t>ギョウシャ</t>
    </rPh>
    <rPh sb="19" eb="21">
      <t>ハンバイ</t>
    </rPh>
    <rPh sb="26" eb="27">
      <t>カン</t>
    </rPh>
    <rPh sb="34" eb="36">
      <t>チョウサ</t>
    </rPh>
    <rPh sb="36" eb="38">
      <t>ケッカ</t>
    </rPh>
    <phoneticPr fontId="7"/>
  </si>
  <si>
    <t>図14-1　漁業の波及効果（GRP)計算ツール</t>
    <rPh sb="0" eb="1">
      <t>ズ</t>
    </rPh>
    <rPh sb="6" eb="8">
      <t>ギョギョウ</t>
    </rPh>
    <rPh sb="9" eb="11">
      <t>ハキュウ</t>
    </rPh>
    <rPh sb="11" eb="13">
      <t>コウカ</t>
    </rPh>
    <rPh sb="18" eb="20">
      <t>ケイサン</t>
    </rPh>
    <phoneticPr fontId="3"/>
  </si>
  <si>
    <t>図14-2　漁業の波及効果（GRP)計算ツールで計算した宮古の放流ヒラメが漁獲されることによる経済波及効果</t>
    <rPh sb="0" eb="1">
      <t>ズ</t>
    </rPh>
    <rPh sb="6" eb="8">
      <t>ギョギョウ</t>
    </rPh>
    <rPh sb="9" eb="11">
      <t>ハキュウ</t>
    </rPh>
    <rPh sb="11" eb="13">
      <t>コウカ</t>
    </rPh>
    <rPh sb="18" eb="20">
      <t>ケイサン</t>
    </rPh>
    <rPh sb="24" eb="26">
      <t>ケイサン</t>
    </rPh>
    <rPh sb="28" eb="30">
      <t>ミヤコ</t>
    </rPh>
    <rPh sb="31" eb="33">
      <t>ホウリュウ</t>
    </rPh>
    <rPh sb="37" eb="39">
      <t>ギョカク</t>
    </rPh>
    <rPh sb="47" eb="49">
      <t>ケイザイ</t>
    </rPh>
    <rPh sb="49" eb="51">
      <t>ハキュウ</t>
    </rPh>
    <rPh sb="51" eb="53">
      <t>コウカ</t>
    </rPh>
    <phoneticPr fontId="3"/>
  </si>
  <si>
    <t>表13　A県サワラ加工業の投入構造</t>
    <rPh sb="0" eb="1">
      <t>ヒョウ</t>
    </rPh>
    <rPh sb="5" eb="6">
      <t>ケン</t>
    </rPh>
    <rPh sb="9" eb="12">
      <t>カコウギョウ</t>
    </rPh>
    <rPh sb="13" eb="15">
      <t>トウニュウ</t>
    </rPh>
    <rPh sb="15" eb="17">
      <t>コウゾウ</t>
    </rPh>
    <phoneticPr fontId="7"/>
  </si>
  <si>
    <t>その他
　（　　　　　　　　　）</t>
    <rPh sb="2" eb="3">
      <t>タ</t>
    </rPh>
    <phoneticPr fontId="7"/>
  </si>
  <si>
    <t>その他
（　　　　　）</t>
    <phoneticPr fontId="7"/>
  </si>
  <si>
    <t>表14-1　水産加工業者のサワラ加工製品販売先と販売金額</t>
    <rPh sb="0" eb="1">
      <t>ヒョウ</t>
    </rPh>
    <rPh sb="6" eb="8">
      <t>スイサン</t>
    </rPh>
    <rPh sb="8" eb="10">
      <t>カコウ</t>
    </rPh>
    <rPh sb="10" eb="12">
      <t>ギョウシャ</t>
    </rPh>
    <rPh sb="16" eb="18">
      <t>カコウ</t>
    </rPh>
    <rPh sb="18" eb="20">
      <t>セイヒン</t>
    </rPh>
    <rPh sb="20" eb="22">
      <t>ハンバイ</t>
    </rPh>
    <rPh sb="22" eb="23">
      <t>サキ</t>
    </rPh>
    <rPh sb="24" eb="26">
      <t>ハンバイ</t>
    </rPh>
    <rPh sb="26" eb="28">
      <t>キンガク</t>
    </rPh>
    <phoneticPr fontId="7"/>
  </si>
  <si>
    <t>表14-2　水産加工業者のサワラ加工製品販売先と販売金額比率</t>
    <rPh sb="0" eb="1">
      <t>ヒョウ</t>
    </rPh>
    <rPh sb="6" eb="8">
      <t>スイサン</t>
    </rPh>
    <rPh sb="8" eb="10">
      <t>カコウ</t>
    </rPh>
    <rPh sb="10" eb="12">
      <t>ギョウシャ</t>
    </rPh>
    <rPh sb="16" eb="18">
      <t>カコウ</t>
    </rPh>
    <rPh sb="18" eb="20">
      <t>セイヒン</t>
    </rPh>
    <rPh sb="20" eb="22">
      <t>ハンバイ</t>
    </rPh>
    <rPh sb="22" eb="23">
      <t>サキ</t>
    </rPh>
    <rPh sb="24" eb="26">
      <t>ハンバイ</t>
    </rPh>
    <rPh sb="26" eb="28">
      <t>キンガク</t>
    </rPh>
    <rPh sb="28" eb="30">
      <t>ヒリツ</t>
    </rPh>
    <phoneticPr fontId="7"/>
  </si>
  <si>
    <t>　図22　遊漁者に対するアンケ－ト票</t>
    <rPh sb="1" eb="2">
      <t>ズ</t>
    </rPh>
    <rPh sb="5" eb="7">
      <t>ユウギョ</t>
    </rPh>
    <rPh sb="7" eb="8">
      <t>シャ</t>
    </rPh>
    <rPh sb="9" eb="10">
      <t>タイ</t>
    </rPh>
    <rPh sb="17" eb="18">
      <t>ヒョウ</t>
    </rPh>
    <phoneticPr fontId="9"/>
  </si>
  <si>
    <t>回答No</t>
    <rPh sb="0" eb="2">
      <t>カイトウ</t>
    </rPh>
    <phoneticPr fontId="9"/>
  </si>
  <si>
    <t>内容</t>
    <rPh sb="0" eb="2">
      <t>ナイヨウ</t>
    </rPh>
    <phoneticPr fontId="9"/>
  </si>
  <si>
    <t>回答数</t>
    <rPh sb="0" eb="3">
      <t>カイトウスウ</t>
    </rPh>
    <phoneticPr fontId="9"/>
  </si>
  <si>
    <r>
      <t>増幅回答数</t>
    </r>
    <r>
      <rPr>
        <vertAlign val="superscript"/>
        <sz val="11"/>
        <color theme="1"/>
        <rFont val="Meiryo UI"/>
        <family val="3"/>
        <charset val="128"/>
      </rPr>
      <t>＊1</t>
    </r>
    <rPh sb="0" eb="2">
      <t>ゾウフク</t>
    </rPh>
    <rPh sb="2" eb="5">
      <t>カイトウスウ</t>
    </rPh>
    <phoneticPr fontId="9"/>
  </si>
  <si>
    <r>
      <t>有効回答率</t>
    </r>
    <r>
      <rPr>
        <vertAlign val="superscript"/>
        <sz val="11"/>
        <color theme="1"/>
        <rFont val="Meiryo UI"/>
        <family val="3"/>
        <charset val="128"/>
      </rPr>
      <t>＊2</t>
    </r>
    <rPh sb="0" eb="2">
      <t>ユウコウ</t>
    </rPh>
    <rPh sb="2" eb="5">
      <t>カイトウリツ</t>
    </rPh>
    <phoneticPr fontId="9"/>
  </si>
  <si>
    <t>釣果減少率</t>
    <rPh sb="0" eb="2">
      <t>チョウカ</t>
    </rPh>
    <rPh sb="2" eb="5">
      <t>ゲンショウリツ</t>
    </rPh>
    <phoneticPr fontId="9"/>
  </si>
  <si>
    <t>累積離釣率</t>
    <rPh sb="0" eb="2">
      <t>ルイセキ</t>
    </rPh>
    <rPh sb="2" eb="3">
      <t>リ</t>
    </rPh>
    <rPh sb="3" eb="4">
      <t>チョウ</t>
    </rPh>
    <rPh sb="4" eb="5">
      <t>リツ</t>
    </rPh>
    <phoneticPr fontId="9"/>
  </si>
  <si>
    <t>僅かでも減少したらやめる</t>
    <rPh sb="0" eb="1">
      <t>ワズ</t>
    </rPh>
    <rPh sb="4" eb="6">
      <t>ゲンショウ</t>
    </rPh>
    <phoneticPr fontId="9"/>
  </si>
  <si>
    <t>10％減少したらやめる</t>
    <rPh sb="3" eb="5">
      <t>ゲンショウ</t>
    </rPh>
    <phoneticPr fontId="9"/>
  </si>
  <si>
    <t>20％減少したらやめる</t>
    <rPh sb="3" eb="5">
      <t>ゲンショウ</t>
    </rPh>
    <phoneticPr fontId="9"/>
  </si>
  <si>
    <t>30％減少したらやめる</t>
    <rPh sb="3" eb="5">
      <t>ゲンショウ</t>
    </rPh>
    <phoneticPr fontId="9"/>
  </si>
  <si>
    <t>40％減少したらやめる</t>
    <rPh sb="3" eb="5">
      <t>ゲンショウ</t>
    </rPh>
    <phoneticPr fontId="9"/>
  </si>
  <si>
    <t>50％減少したらやめる</t>
    <rPh sb="3" eb="5">
      <t>ゲンショウ</t>
    </rPh>
    <phoneticPr fontId="9"/>
  </si>
  <si>
    <t>60％減少したらやめる</t>
    <rPh sb="3" eb="5">
      <t>ゲンショウ</t>
    </rPh>
    <phoneticPr fontId="9"/>
  </si>
  <si>
    <t>70％減少したらやめる</t>
    <rPh sb="3" eb="5">
      <t>ゲンショウ</t>
    </rPh>
    <phoneticPr fontId="9"/>
  </si>
  <si>
    <t>80％減少したらやめる</t>
    <rPh sb="3" eb="5">
      <t>ゲンショウ</t>
    </rPh>
    <phoneticPr fontId="9"/>
  </si>
  <si>
    <t>90％減少したらやめる</t>
    <rPh sb="3" eb="5">
      <t>ゲンショウ</t>
    </rPh>
    <phoneticPr fontId="9"/>
  </si>
  <si>
    <t>減少率にかかわらずやめる</t>
    <rPh sb="0" eb="3">
      <t>ゲンショウリツ</t>
    </rPh>
    <phoneticPr fontId="9"/>
  </si>
  <si>
    <r>
      <t>有効回答数</t>
    </r>
    <r>
      <rPr>
        <vertAlign val="superscript"/>
        <sz val="11"/>
        <color theme="1"/>
        <rFont val="Meiryo UI"/>
        <family val="3"/>
        <charset val="128"/>
      </rPr>
      <t>＊</t>
    </r>
    <rPh sb="0" eb="2">
      <t>ユウコウ</t>
    </rPh>
    <rPh sb="2" eb="5">
      <t>カイトウスウ</t>
    </rPh>
    <phoneticPr fontId="9"/>
  </si>
  <si>
    <t>＊：回答No１~10を選択した回答者の数を有効回答数とした</t>
    <rPh sb="2" eb="4">
      <t>カイトウ</t>
    </rPh>
    <rPh sb="11" eb="13">
      <t>センタク</t>
    </rPh>
    <rPh sb="15" eb="17">
      <t>カイトウ</t>
    </rPh>
    <rPh sb="17" eb="18">
      <t>シャ</t>
    </rPh>
    <rPh sb="19" eb="20">
      <t>カズ</t>
    </rPh>
    <rPh sb="21" eb="23">
      <t>ユウコウ</t>
    </rPh>
    <rPh sb="23" eb="26">
      <t>カイトウスウ</t>
    </rPh>
    <phoneticPr fontId="9"/>
  </si>
  <si>
    <t>平均支払額（円）</t>
    <rPh sb="0" eb="2">
      <t>ヘイキン</t>
    </rPh>
    <rPh sb="2" eb="4">
      <t>シハライ</t>
    </rPh>
    <rPh sb="4" eb="5">
      <t>ガク</t>
    </rPh>
    <rPh sb="6" eb="7">
      <t>エン</t>
    </rPh>
    <phoneticPr fontId="9"/>
  </si>
  <si>
    <t>生産者価格評価表の部門名</t>
    <rPh sb="0" eb="3">
      <t>セイサンシャ</t>
    </rPh>
    <rPh sb="3" eb="5">
      <t>カカク</t>
    </rPh>
    <rPh sb="5" eb="7">
      <t>ヒョウカ</t>
    </rPh>
    <rPh sb="7" eb="8">
      <t>ヒョウ</t>
    </rPh>
    <rPh sb="9" eb="11">
      <t>ブモン</t>
    </rPh>
    <rPh sb="11" eb="12">
      <t>メイ</t>
    </rPh>
    <phoneticPr fontId="9"/>
  </si>
  <si>
    <t>GRP率</t>
    <rPh sb="3" eb="4">
      <t>リツ</t>
    </rPh>
    <phoneticPr fontId="9"/>
  </si>
  <si>
    <t>GRP増分（円）</t>
    <rPh sb="3" eb="5">
      <t>ゾウブン</t>
    </rPh>
    <rPh sb="6" eb="7">
      <t>エン</t>
    </rPh>
    <phoneticPr fontId="9"/>
  </si>
  <si>
    <t>宿泊代</t>
    <rPh sb="0" eb="2">
      <t>シュクハク</t>
    </rPh>
    <rPh sb="2" eb="3">
      <t>ダイ</t>
    </rPh>
    <phoneticPr fontId="3"/>
  </si>
  <si>
    <t>対個人サービス</t>
    <phoneticPr fontId="9"/>
  </si>
  <si>
    <t>飲食代</t>
    <rPh sb="0" eb="2">
      <t>インショク</t>
    </rPh>
    <rPh sb="2" eb="3">
      <t>ダイ</t>
    </rPh>
    <phoneticPr fontId="3"/>
  </si>
  <si>
    <t>食料品</t>
    <rPh sb="0" eb="3">
      <t>ショクリョウヒン</t>
    </rPh>
    <phoneticPr fontId="9"/>
  </si>
  <si>
    <t>仕掛け代</t>
    <rPh sb="0" eb="2">
      <t>シカ</t>
    </rPh>
    <rPh sb="3" eb="4">
      <t>ダイ</t>
    </rPh>
    <phoneticPr fontId="3"/>
  </si>
  <si>
    <t>商業</t>
    <rPh sb="0" eb="2">
      <t>ショウギョウ</t>
    </rPh>
    <phoneticPr fontId="9"/>
  </si>
  <si>
    <t>お土産代</t>
    <rPh sb="1" eb="3">
      <t>ミヤゲ</t>
    </rPh>
    <rPh sb="3" eb="4">
      <t>ダイ</t>
    </rPh>
    <phoneticPr fontId="3"/>
  </si>
  <si>
    <t>氷代</t>
    <rPh sb="0" eb="1">
      <t>コオリ</t>
    </rPh>
    <rPh sb="1" eb="2">
      <t>ダイ</t>
    </rPh>
    <phoneticPr fontId="3"/>
  </si>
  <si>
    <t>乗船料</t>
    <rPh sb="0" eb="2">
      <t>ジョウセン</t>
    </rPh>
    <rPh sb="2" eb="3">
      <t>リョウ</t>
    </rPh>
    <phoneticPr fontId="9"/>
  </si>
  <si>
    <t>対個人サービス</t>
    <phoneticPr fontId="9"/>
  </si>
  <si>
    <t>合計</t>
    <rPh sb="0" eb="2">
      <t>ゴウケイ</t>
    </rPh>
    <phoneticPr fontId="9"/>
  </si>
  <si>
    <t>表16　釣果低下で釣行をやめる遊漁者数の推定方法（宮古のヒラメの例）</t>
    <rPh sb="0" eb="1">
      <t>ヒョウ</t>
    </rPh>
    <rPh sb="4" eb="6">
      <t>チョウカ</t>
    </rPh>
    <rPh sb="6" eb="8">
      <t>テイカ</t>
    </rPh>
    <rPh sb="9" eb="11">
      <t>チョウコウ</t>
    </rPh>
    <rPh sb="15" eb="17">
      <t>ユウギョ</t>
    </rPh>
    <rPh sb="17" eb="18">
      <t>シャ</t>
    </rPh>
    <rPh sb="18" eb="19">
      <t>スウ</t>
    </rPh>
    <rPh sb="20" eb="22">
      <t>スイテイ</t>
    </rPh>
    <rPh sb="22" eb="24">
      <t>ホウホウ</t>
    </rPh>
    <rPh sb="25" eb="27">
      <t>ミヤコ</t>
    </rPh>
    <rPh sb="32" eb="33">
      <t>レイ</t>
    </rPh>
    <phoneticPr fontId="9"/>
  </si>
  <si>
    <t>表18　宮古湾周辺で操業されるヒラメ遊漁船に乗船する遊漁者が1回の釣行で岩手県内で消費する金額と消費によるGRPの増分</t>
    <rPh sb="0" eb="1">
      <t>ヒョウ</t>
    </rPh>
    <rPh sb="4" eb="6">
      <t>ミヤコ</t>
    </rPh>
    <rPh sb="6" eb="7">
      <t>ワン</t>
    </rPh>
    <rPh sb="7" eb="9">
      <t>シュウヘン</t>
    </rPh>
    <rPh sb="10" eb="12">
      <t>ソウギョウ</t>
    </rPh>
    <rPh sb="18" eb="21">
      <t>ユウギョセン</t>
    </rPh>
    <rPh sb="22" eb="24">
      <t>ジョウセン</t>
    </rPh>
    <rPh sb="26" eb="28">
      <t>ユウギョ</t>
    </rPh>
    <rPh sb="28" eb="29">
      <t>シャ</t>
    </rPh>
    <rPh sb="31" eb="32">
      <t>カイ</t>
    </rPh>
    <rPh sb="33" eb="35">
      <t>チョウコウ</t>
    </rPh>
    <rPh sb="36" eb="38">
      <t>イワテ</t>
    </rPh>
    <rPh sb="38" eb="40">
      <t>ケンナイ</t>
    </rPh>
    <rPh sb="41" eb="43">
      <t>ショウヒ</t>
    </rPh>
    <rPh sb="45" eb="47">
      <t>キンガク</t>
    </rPh>
    <rPh sb="48" eb="50">
      <t>ショウヒ</t>
    </rPh>
    <rPh sb="57" eb="59">
      <t>ゾウブン</t>
    </rPh>
    <phoneticPr fontId="9"/>
  </si>
  <si>
    <t>項目</t>
  </si>
  <si>
    <t>金額　(万円）</t>
    <rPh sb="4" eb="6">
      <t>マンエン</t>
    </rPh>
    <phoneticPr fontId="3"/>
  </si>
  <si>
    <t>参考</t>
  </si>
  <si>
    <t>ページ</t>
  </si>
  <si>
    <t>効果</t>
  </si>
  <si>
    <t>①　放流魚を漁獲することによる経済効果</t>
    <phoneticPr fontId="3"/>
  </si>
  <si>
    <t>②　放流魚が流通することによる経済効果</t>
    <phoneticPr fontId="3"/>
  </si>
  <si>
    <t>③　遊漁による経済効果</t>
    <phoneticPr fontId="3"/>
  </si>
  <si>
    <t>④　再生産効果</t>
    <phoneticPr fontId="3"/>
  </si>
  <si>
    <t>　合計</t>
  </si>
  <si>
    <t>費用</t>
  </si>
  <si>
    <t>ⅰ）人件費</t>
    <phoneticPr fontId="3"/>
  </si>
  <si>
    <t>ⅱ）光熱水費</t>
    <phoneticPr fontId="3"/>
  </si>
  <si>
    <t>ⅲ）餌料費</t>
    <phoneticPr fontId="3"/>
  </si>
  <si>
    <t>ⅳ）消耗品費</t>
    <phoneticPr fontId="3"/>
  </si>
  <si>
    <t>ⅴ）減価償却費</t>
    <phoneticPr fontId="3"/>
  </si>
  <si>
    <t>ⅵ）その他</t>
    <phoneticPr fontId="3"/>
  </si>
  <si>
    <t>合計</t>
  </si>
  <si>
    <t>費用対効果</t>
  </si>
  <si>
    <t>その他（定性評価）</t>
  </si>
  <si>
    <r>
      <t>効果の有無</t>
    </r>
    <r>
      <rPr>
        <vertAlign val="superscript"/>
        <sz val="12"/>
        <rFont val="Meiryo UI"/>
        <family val="3"/>
        <charset val="128"/>
      </rPr>
      <t>＊</t>
    </r>
    <rPh sb="0" eb="2">
      <t>コウカ</t>
    </rPh>
    <rPh sb="3" eb="5">
      <t>ウム</t>
    </rPh>
    <phoneticPr fontId="3"/>
  </si>
  <si>
    <t>⑤　沿岸漁場の充実・創出による漁業生産コストの低減効果</t>
    <phoneticPr fontId="3"/>
  </si>
  <si>
    <t>⑥　漁業者の生活安定・担い手確保効果</t>
    <phoneticPr fontId="3"/>
  </si>
  <si>
    <t>⑦　水産物の安定供給効果</t>
    <phoneticPr fontId="3"/>
  </si>
  <si>
    <t>△</t>
    <phoneticPr fontId="3"/>
  </si>
  <si>
    <t>⑧　児童・生徒・一般市民に対する教育的効果</t>
    <phoneticPr fontId="3"/>
  </si>
  <si>
    <t>◎</t>
    <phoneticPr fontId="3"/>
  </si>
  <si>
    <t>⑨　関連産業の雇用確保効果</t>
    <phoneticPr fontId="3"/>
  </si>
  <si>
    <t>⑩　漁業者に対する資源保護意識醸成効果</t>
    <phoneticPr fontId="3"/>
  </si>
  <si>
    <t>⑪　資源・生態研究等学術的知見の集積効果</t>
    <phoneticPr fontId="3"/>
  </si>
  <si>
    <t>⑫　水質浄化などの環境改善効果</t>
    <phoneticPr fontId="3"/>
  </si>
  <si>
    <t>⑬　その他</t>
    <phoneticPr fontId="3"/>
  </si>
  <si>
    <t>＊：◎：顕著、　〇効果が認められる、　△：若干の効果が認められる</t>
    <rPh sb="4" eb="6">
      <t>ケンチョ</t>
    </rPh>
    <rPh sb="9" eb="11">
      <t>コウカ</t>
    </rPh>
    <rPh sb="12" eb="13">
      <t>ミト</t>
    </rPh>
    <rPh sb="21" eb="23">
      <t>ジャッカン</t>
    </rPh>
    <rPh sb="24" eb="26">
      <t>コウカ</t>
    </rPh>
    <rPh sb="27" eb="28">
      <t>ミト</t>
    </rPh>
    <phoneticPr fontId="3"/>
  </si>
  <si>
    <t>費目</t>
    <rPh sb="0" eb="2">
      <t>ヒモク</t>
    </rPh>
    <phoneticPr fontId="3"/>
  </si>
  <si>
    <t>工程</t>
  </si>
  <si>
    <t>積算根拠</t>
  </si>
  <si>
    <t>金額
（万円）</t>
    <phoneticPr fontId="3"/>
  </si>
  <si>
    <t>人件費</t>
    <rPh sb="0" eb="3">
      <t>ジンケンヒ</t>
    </rPh>
    <phoneticPr fontId="3"/>
  </si>
  <si>
    <t>親魚養成</t>
  </si>
  <si>
    <t>職員：1時間×50日，雇員：1時間×208日</t>
  </si>
  <si>
    <t>種苗生産</t>
  </si>
  <si>
    <t>職員：8時間×70日，雇員：5時間×70日×2人</t>
  </si>
  <si>
    <t>中間育成</t>
  </si>
  <si>
    <t>職員：3時間×60日，雇員：4時間×60日</t>
  </si>
  <si>
    <t>効果調査</t>
  </si>
  <si>
    <t>職員：0.5時間×200日（市場調査）＋1時間×20日（ALC確認），専属調査員：200万円/5魚種，雇員：1時間×20日×2人（ALC確認）</t>
  </si>
  <si>
    <t>小計</t>
    <rPh sb="0" eb="2">
      <t>ショウケイ</t>
    </rPh>
    <phoneticPr fontId="3"/>
  </si>
  <si>
    <t>光熱水費</t>
    <rPh sb="0" eb="2">
      <t>コウネツ</t>
    </rPh>
    <rPh sb="2" eb="3">
      <t>ミズ</t>
    </rPh>
    <rPh sb="3" eb="4">
      <t>ヒ</t>
    </rPh>
    <phoneticPr fontId="3"/>
  </si>
  <si>
    <t>30kL水槽2面で通年養成，平均換水率500％/日，加温期間180日，平均温度上昇7℃→15℃</t>
  </si>
  <si>
    <t>50kL水槽3面で2回生産，平均換水率150％/日，加温期間100日，平均温度上昇13℃→18℃</t>
  </si>
  <si>
    <t>50kL水槽（実水量40kL）6面で中間育成，平均換水率1500％/日，育成期間60日，加温なし</t>
  </si>
  <si>
    <t>餌料費</t>
    <rPh sb="0" eb="1">
      <t>ジ</t>
    </rPh>
    <rPh sb="1" eb="2">
      <t>リョウ</t>
    </rPh>
    <rPh sb="2" eb="3">
      <t>ヒ</t>
    </rPh>
    <phoneticPr fontId="3"/>
  </si>
  <si>
    <t>冷凍魚の年間使用量1,000kg，冷凍魚単価100円/kg（冷凍保管料込み）</t>
  </si>
  <si>
    <t>アルテミア耐久卵購入，強化剤購入金額，ワムシ培養・強化＋アルテミア分離・強化にかかる人件費・光熱水量，淡水クロレラ購入費，配合飼料購入金額等</t>
  </si>
  <si>
    <t>配合飼料購入金額</t>
  </si>
  <si>
    <t>消耗品費</t>
    <rPh sb="0" eb="2">
      <t>ショウモウ</t>
    </rPh>
    <rPh sb="2" eb="3">
      <t>ヒン</t>
    </rPh>
    <rPh sb="3" eb="4">
      <t>ヒ</t>
    </rPh>
    <phoneticPr fontId="3"/>
  </si>
  <si>
    <t>減価償却費</t>
    <rPh sb="0" eb="2">
      <t>ゲンカ</t>
    </rPh>
    <rPh sb="2" eb="4">
      <t>ショウキャク</t>
    </rPh>
    <rPh sb="4" eb="5">
      <t>ヒ</t>
    </rPh>
    <phoneticPr fontId="3"/>
  </si>
  <si>
    <t>飼育施設：1,939万円×使用率（6.7%）
海水・ブロアー施設：1,687万円×使用率（3.6%）</t>
    <rPh sb="0" eb="2">
      <t>シイク</t>
    </rPh>
    <rPh sb="2" eb="4">
      <t>シセツ</t>
    </rPh>
    <rPh sb="10" eb="12">
      <t>マンエン</t>
    </rPh>
    <rPh sb="13" eb="15">
      <t>シヨウ</t>
    </rPh>
    <rPh sb="15" eb="16">
      <t>リツ</t>
    </rPh>
    <rPh sb="23" eb="25">
      <t>カイスイ</t>
    </rPh>
    <rPh sb="30" eb="32">
      <t>シセツ</t>
    </rPh>
    <rPh sb="38" eb="40">
      <t>マンエン</t>
    </rPh>
    <rPh sb="41" eb="43">
      <t>シヨウ</t>
    </rPh>
    <rPh sb="43" eb="44">
      <t>リツ</t>
    </rPh>
    <phoneticPr fontId="3"/>
  </si>
  <si>
    <t>飼育施設：211万円×使用率（16.7%）
餌料培養施設：1,193万円×使用率（2.8%）
海水・ブロアー施設：1,687万円×使用率（0.7%）</t>
    <rPh sb="22" eb="23">
      <t>ジ</t>
    </rPh>
    <rPh sb="23" eb="24">
      <t>リョウ</t>
    </rPh>
    <rPh sb="24" eb="26">
      <t>バイヨウ</t>
    </rPh>
    <rPh sb="26" eb="28">
      <t>シセツ</t>
    </rPh>
    <rPh sb="34" eb="36">
      <t>マンエン</t>
    </rPh>
    <rPh sb="37" eb="39">
      <t>シヨウ</t>
    </rPh>
    <rPh sb="39" eb="40">
      <t>リツ</t>
    </rPh>
    <phoneticPr fontId="3"/>
  </si>
  <si>
    <t>飼育施設：211万円×使用率（8.4%）
海水・ブロアー施設：1,687万円×使用率（7.0%）</t>
    <phoneticPr fontId="3"/>
  </si>
  <si>
    <t>親魚購入費</t>
  </si>
  <si>
    <t>標識装着費用（ALC200g）：18万円，輸送トラック賃料：15万円，サンプル購入費：30万円</t>
  </si>
  <si>
    <t>親魚養成と中間育成は試験・研究用途に使用する種苗の生産費用を含む</t>
    <rPh sb="0" eb="1">
      <t>シン</t>
    </rPh>
    <rPh sb="1" eb="2">
      <t>ギョ</t>
    </rPh>
    <rPh sb="2" eb="4">
      <t>ヨウセイ</t>
    </rPh>
    <rPh sb="5" eb="7">
      <t>チュウカン</t>
    </rPh>
    <rPh sb="7" eb="9">
      <t>イクセイ</t>
    </rPh>
    <rPh sb="10" eb="12">
      <t>シケン</t>
    </rPh>
    <rPh sb="13" eb="15">
      <t>ケンキュウ</t>
    </rPh>
    <rPh sb="15" eb="17">
      <t>ヨウト</t>
    </rPh>
    <rPh sb="18" eb="20">
      <t>シヨウ</t>
    </rPh>
    <rPh sb="22" eb="24">
      <t>シュビョウ</t>
    </rPh>
    <rPh sb="25" eb="27">
      <t>セイサン</t>
    </rPh>
    <rPh sb="27" eb="29">
      <t>ヒヨウ</t>
    </rPh>
    <rPh sb="30" eb="31">
      <t>フク</t>
    </rPh>
    <phoneticPr fontId="3"/>
  </si>
  <si>
    <t>表23　宮古のヒラメ種苗放流に要した費用</t>
  </si>
  <si>
    <t>図5　平成17年岩手県生産者価格評価表　（細分化前）</t>
    <rPh sb="0" eb="1">
      <t>ズ</t>
    </rPh>
    <rPh sb="3" eb="5">
      <t>ヘイセイ</t>
    </rPh>
    <rPh sb="7" eb="8">
      <t>ネン</t>
    </rPh>
    <rPh sb="8" eb="11">
      <t>イワテケン</t>
    </rPh>
    <rPh sb="11" eb="14">
      <t>セイサンシャ</t>
    </rPh>
    <rPh sb="14" eb="16">
      <t>カカク</t>
    </rPh>
    <rPh sb="16" eb="18">
      <t>ヒョウカ</t>
    </rPh>
    <rPh sb="18" eb="19">
      <t>ヒョウ</t>
    </rPh>
    <rPh sb="21" eb="24">
      <t>サイブンカ</t>
    </rPh>
    <rPh sb="24" eb="25">
      <t>マエ</t>
    </rPh>
    <phoneticPr fontId="3"/>
  </si>
  <si>
    <r>
      <t>I-(I-M)A</t>
    </r>
    <r>
      <rPr>
        <vertAlign val="superscript"/>
        <sz val="18"/>
        <color rgb="FFFF0000"/>
        <rFont val="Meiryo UI"/>
        <family val="3"/>
        <charset val="128"/>
      </rPr>
      <t>-1</t>
    </r>
    <phoneticPr fontId="7"/>
  </si>
  <si>
    <t>雇用者所得増分</t>
    <rPh sb="0" eb="3">
      <t>コヨウシャ</t>
    </rPh>
    <rPh sb="3" eb="5">
      <t>ショトク</t>
    </rPh>
    <rPh sb="5" eb="7">
      <t>ゾウブン</t>
    </rPh>
    <phoneticPr fontId="3"/>
  </si>
  <si>
    <r>
      <t>減価償却費</t>
    </r>
    <r>
      <rPr>
        <vertAlign val="superscript"/>
        <sz val="18"/>
        <color theme="1"/>
        <rFont val="Meiryo UI"/>
        <family val="3"/>
        <charset val="128"/>
      </rPr>
      <t>*2</t>
    </r>
    <rPh sb="0" eb="2">
      <t>ゲンカ</t>
    </rPh>
    <rPh sb="2" eb="4">
      <t>ショウキャク</t>
    </rPh>
    <rPh sb="4" eb="5">
      <t>ヒ</t>
    </rPh>
    <phoneticPr fontId="7"/>
  </si>
  <si>
    <r>
      <t>営業余剰</t>
    </r>
    <r>
      <rPr>
        <vertAlign val="superscript"/>
        <sz val="18"/>
        <color theme="1"/>
        <rFont val="Meiryo UI"/>
        <family val="3"/>
        <charset val="128"/>
      </rPr>
      <t>*3</t>
    </r>
    <rPh sb="0" eb="2">
      <t>エイギョウ</t>
    </rPh>
    <rPh sb="2" eb="4">
      <t>ヨジョウ</t>
    </rPh>
    <phoneticPr fontId="7"/>
  </si>
  <si>
    <r>
      <t>県内生産額</t>
    </r>
    <r>
      <rPr>
        <vertAlign val="superscript"/>
        <sz val="18"/>
        <color theme="1"/>
        <rFont val="Meiryo UI"/>
        <family val="3"/>
        <charset val="128"/>
      </rPr>
      <t>*4</t>
    </r>
    <rPh sb="0" eb="2">
      <t>ケンナイ</t>
    </rPh>
    <rPh sb="2" eb="5">
      <t>セイサンガク</t>
    </rPh>
    <phoneticPr fontId="7"/>
  </si>
  <si>
    <t>A県生産者価格</t>
    <rPh sb="1" eb="2">
      <t>ケン</t>
    </rPh>
    <rPh sb="2" eb="5">
      <t>セイサンシャ</t>
    </rPh>
    <rPh sb="5" eb="7">
      <t>カカク</t>
    </rPh>
    <phoneticPr fontId="7"/>
  </si>
  <si>
    <t>評価表での部門名</t>
  </si>
  <si>
    <r>
      <t>投入構造</t>
    </r>
    <r>
      <rPr>
        <vertAlign val="superscript"/>
        <sz val="18"/>
        <color theme="1"/>
        <rFont val="Meiryo UI"/>
        <family val="3"/>
        <charset val="128"/>
      </rPr>
      <t>*5</t>
    </r>
    <rPh sb="0" eb="2">
      <t>トウニュウ</t>
    </rPh>
    <rPh sb="2" eb="4">
      <t>コウゾウ</t>
    </rPh>
    <phoneticPr fontId="7"/>
  </si>
  <si>
    <r>
      <t>サワラ加工</t>
    </r>
    <r>
      <rPr>
        <vertAlign val="superscript"/>
        <sz val="18"/>
        <color theme="1"/>
        <rFont val="Meiryo UI"/>
        <family val="3"/>
        <charset val="128"/>
      </rPr>
      <t>*1</t>
    </r>
    <rPh sb="3" eb="5">
      <t>カコウ</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</si>
</sst>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76" formatCode="#,##0_ "/>
    <numFmt numFmtId="177" formatCode="0.00_ "/>
    <numFmt numFmtId="178" formatCode="0.0_ "/>
    <numFmt numFmtId="179" formatCode="0.0"/>
    <numFmt numFmtId="180" formatCode="#,##0.0_ "/>
    <numFmt numFmtId="181" formatCode="&quot;参考：県水産業　&quot;0%"/>
    <numFmt numFmtId="182" formatCode="#,##0.0;[Red]\-#,##0.0"/>
    <numFmt numFmtId="183" formatCode="0.0%"/>
    <numFmt numFmtId="184" formatCode="&quot;参考：県水産業　&quot;0.0%"/>
    <numFmt numFmtId="185" formatCode="#,##0.000_ "/>
    <numFmt numFmtId="186" formatCode="0.000_ "/>
    <numFmt numFmtId="187" formatCode="0.000"/>
    <numFmt numFmtId="188" formatCode="0.0_);[Red]\(0.0\)"/>
    <numFmt numFmtId="189" formatCode="0.00000000000000_ "/>
    <numFmt numFmtId="190" formatCode="#,##0.00_ "/>
    <numFmt numFmtId="191" formatCode="0_ "/>
    <numFmt numFmtId="192" formatCode="#,##0_ ;[Red]\-#,##0\ "/>
    <numFmt numFmtId="193" formatCode="[&lt;=999]000;[&lt;=9999]000\-00;000\-0000"/>
    <numFmt numFmtId="194" formatCode="#,##0.0_);[Red]\(#,##0.0\)"/>
    <numFmt numFmtId="195" formatCode="#,##0_);[Red]\(#,##0\)"/>
    <numFmt numFmtId="196" formatCode="#,##0.00_);[Red]\(#,##0.00\)"/>
  </numFmts>
  <fonts count="9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明朝"/>
      <family val="1"/>
      <charset val="128"/>
    </font>
    <font>
      <sz val="11"/>
      <color indexed="8"/>
      <name val="ＭＳ Ｐゴシック"/>
      <family val="3"/>
      <charset val="128"/>
    </font>
    <font>
      <sz val="6"/>
      <name val="ＭＳ Ｐゴシック"/>
      <family val="3"/>
      <charset val="128"/>
      <scheme val="minor"/>
    </font>
    <font>
      <sz val="11"/>
      <color theme="1"/>
      <name val="Meiryo UI"/>
      <family val="3"/>
      <charset val="128"/>
    </font>
    <font>
      <sz val="6"/>
      <name val="ＭＳ Ｐゴシック"/>
      <family val="2"/>
      <charset val="128"/>
      <scheme val="minor"/>
    </font>
    <font>
      <sz val="11"/>
      <name val="Meiryo UI"/>
      <family val="3"/>
      <charset val="128"/>
    </font>
    <font>
      <sz val="11"/>
      <name val="メイリオ"/>
      <family val="3"/>
      <charset val="128"/>
    </font>
    <font>
      <sz val="16"/>
      <color theme="1"/>
      <name val="Meiryo UI"/>
      <family val="3"/>
      <charset val="128"/>
    </font>
    <font>
      <b/>
      <sz val="20"/>
      <name val="メイリオ"/>
      <family val="3"/>
      <charset val="128"/>
    </font>
    <font>
      <sz val="12"/>
      <name val="メイリオ"/>
      <family val="3"/>
      <charset val="128"/>
    </font>
    <font>
      <sz val="10"/>
      <name val="メイリオ"/>
      <family val="3"/>
      <charset val="128"/>
    </font>
    <font>
      <b/>
      <sz val="12"/>
      <name val="メイリオ"/>
      <family val="3"/>
      <charset val="128"/>
    </font>
    <font>
      <b/>
      <sz val="11"/>
      <name val="メイリオ"/>
      <family val="3"/>
      <charset val="128"/>
    </font>
    <font>
      <u/>
      <sz val="11"/>
      <name val="メイリオ"/>
      <family val="3"/>
      <charset val="128"/>
    </font>
    <font>
      <u/>
      <sz val="20"/>
      <name val="メイリオ"/>
      <family val="3"/>
      <charset val="128"/>
    </font>
    <font>
      <sz val="16"/>
      <name val="メイリオ"/>
      <family val="3"/>
      <charset val="128"/>
    </font>
    <font>
      <sz val="10"/>
      <color indexed="8"/>
      <name val="メイリオ"/>
      <family val="3"/>
      <charset val="128"/>
    </font>
    <font>
      <sz val="10"/>
      <color indexed="10"/>
      <name val="メイリオ"/>
      <family val="3"/>
      <charset val="128"/>
    </font>
    <font>
      <sz val="14"/>
      <color indexed="8"/>
      <name val="メイリオ"/>
      <family val="3"/>
      <charset val="128"/>
    </font>
    <font>
      <sz val="14"/>
      <name val="メイリオ"/>
      <family val="3"/>
      <charset val="128"/>
    </font>
    <font>
      <sz val="12"/>
      <name val="Meiryo UI"/>
      <family val="3"/>
      <charset val="128"/>
    </font>
    <font>
      <sz val="9"/>
      <name val="メイリオ"/>
      <family val="3"/>
      <charset val="128"/>
    </font>
    <font>
      <sz val="10.5"/>
      <name val="メイリオ"/>
      <family val="3"/>
      <charset val="128"/>
    </font>
    <font>
      <sz val="18"/>
      <name val="メイリオ"/>
      <family val="3"/>
      <charset val="128"/>
    </font>
    <font>
      <sz val="10"/>
      <color indexed="8"/>
      <name val="Meiryo UI"/>
      <family val="3"/>
      <charset val="128"/>
    </font>
    <font>
      <sz val="12"/>
      <color indexed="8"/>
      <name val="Meiryo UI"/>
      <family val="3"/>
      <charset val="128"/>
    </font>
    <font>
      <sz val="12"/>
      <color rgb="FFFF0000"/>
      <name val="Meiryo UI"/>
      <family val="3"/>
      <charset val="128"/>
    </font>
    <font>
      <sz val="14"/>
      <color theme="1"/>
      <name val="Meiryo UI"/>
      <family val="3"/>
      <charset val="128"/>
    </font>
    <font>
      <sz val="9"/>
      <color theme="1"/>
      <name val="Meiryo UI"/>
      <family val="3"/>
      <charset val="128"/>
    </font>
    <font>
      <sz val="9"/>
      <name val="Meiryo UI"/>
      <family val="3"/>
      <charset val="128"/>
    </font>
    <font>
      <sz val="9"/>
      <color indexed="8"/>
      <name val="Meiryo UI"/>
      <family val="3"/>
      <charset val="128"/>
    </font>
    <font>
      <sz val="9"/>
      <color rgb="FFFF0000"/>
      <name val="Meiryo UI"/>
      <family val="3"/>
      <charset val="128"/>
    </font>
    <font>
      <sz val="18"/>
      <color rgb="FFFF0000"/>
      <name val="Meiryo UI"/>
      <family val="3"/>
      <charset val="128"/>
    </font>
    <font>
      <sz val="14"/>
      <color rgb="FFFF0000"/>
      <name val="Meiryo UI"/>
      <family val="3"/>
      <charset val="128"/>
    </font>
    <font>
      <sz val="10"/>
      <name val="ＭＳ ゴシック"/>
      <family val="3"/>
      <charset val="128"/>
    </font>
    <font>
      <b/>
      <sz val="14"/>
      <color indexed="10"/>
      <name val="Meiryo UI"/>
      <family val="3"/>
      <charset val="128"/>
    </font>
    <font>
      <b/>
      <sz val="12"/>
      <color indexed="10"/>
      <name val="Meiryo UI"/>
      <family val="3"/>
      <charset val="128"/>
    </font>
    <font>
      <sz val="9"/>
      <color rgb="FFFF0000"/>
      <name val="メイリオ"/>
      <family val="3"/>
      <charset val="128"/>
    </font>
    <font>
      <sz val="14"/>
      <color rgb="FFFF0000"/>
      <name val="メイリオ"/>
      <family val="3"/>
      <charset val="128"/>
    </font>
    <font>
      <sz val="14"/>
      <name val="Meiryo UI"/>
      <family val="3"/>
      <charset val="128"/>
    </font>
    <font>
      <sz val="9"/>
      <name val="ＭＳ 明朝"/>
      <family val="1"/>
      <charset val="128"/>
    </font>
    <font>
      <sz val="6"/>
      <name val="ＭＳ 明朝"/>
      <family val="1"/>
      <charset val="128"/>
    </font>
    <font>
      <sz val="10"/>
      <name val="Meiryo UI"/>
      <family val="3"/>
      <charset val="128"/>
    </font>
    <font>
      <sz val="8"/>
      <name val="Meiryo UI"/>
      <family val="3"/>
      <charset val="128"/>
    </font>
    <font>
      <sz val="11"/>
      <name val="ＭＳ ゴシック"/>
      <family val="3"/>
      <charset val="128"/>
    </font>
    <font>
      <sz val="6"/>
      <name val="ＭＳ ゴシック"/>
      <family val="3"/>
      <charset val="128"/>
    </font>
    <font>
      <sz val="8"/>
      <color rgb="FFFF0000"/>
      <name val="Meiryo UI"/>
      <family val="3"/>
      <charset val="128"/>
    </font>
    <font>
      <sz val="9"/>
      <color rgb="FF00B0F0"/>
      <name val="Meiryo UI"/>
      <family val="3"/>
      <charset val="128"/>
    </font>
    <font>
      <sz val="8"/>
      <color rgb="FF00B0F0"/>
      <name val="Meiryo UI"/>
      <family val="3"/>
      <charset val="128"/>
    </font>
    <font>
      <sz val="9"/>
      <color theme="4"/>
      <name val="Meiryo UI"/>
      <family val="3"/>
      <charset val="128"/>
    </font>
    <font>
      <sz val="8"/>
      <color theme="4"/>
      <name val="Meiryo UI"/>
      <family val="3"/>
      <charset val="128"/>
    </font>
    <font>
      <sz val="9"/>
      <color rgb="FF00B050"/>
      <name val="Meiryo UI"/>
      <family val="3"/>
      <charset val="128"/>
    </font>
    <font>
      <sz val="8"/>
      <color rgb="FF00B050"/>
      <name val="Meiryo UI"/>
      <family val="3"/>
      <charset val="128"/>
    </font>
    <font>
      <sz val="20"/>
      <name val="メイリオ"/>
      <family val="3"/>
      <charset val="128"/>
    </font>
    <font>
      <sz val="18"/>
      <name val="Meiryo UI"/>
      <family val="3"/>
      <charset val="128"/>
    </font>
    <font>
      <vertAlign val="superscript"/>
      <sz val="11"/>
      <color theme="1"/>
      <name val="Meiryo UI"/>
      <family val="3"/>
      <charset val="128"/>
    </font>
    <font>
      <sz val="22"/>
      <name val="メイリオ"/>
      <family val="3"/>
      <charset val="128"/>
    </font>
    <font>
      <b/>
      <sz val="36"/>
      <name val="メイリオ"/>
      <family val="3"/>
      <charset val="128"/>
    </font>
    <font>
      <b/>
      <vertAlign val="superscript"/>
      <sz val="20"/>
      <name val="メイリオ"/>
      <family val="3"/>
      <charset val="128"/>
    </font>
    <font>
      <sz val="36"/>
      <name val="メイリオ"/>
      <family val="3"/>
      <charset val="128"/>
    </font>
    <font>
      <sz val="12"/>
      <color theme="1"/>
      <name val="Meiryo UI"/>
      <family val="3"/>
      <charset val="128"/>
    </font>
    <font>
      <sz val="8"/>
      <color indexed="8"/>
      <name val="Meiryo UI"/>
      <family val="3"/>
      <charset val="128"/>
    </font>
    <font>
      <sz val="28"/>
      <name val="メイリオ"/>
      <family val="3"/>
      <charset val="128"/>
    </font>
    <font>
      <sz val="20"/>
      <name val="Meiryo UI"/>
      <family val="3"/>
      <charset val="128"/>
    </font>
    <font>
      <sz val="16"/>
      <name val="Meiryo UI"/>
      <family val="3"/>
      <charset val="128"/>
    </font>
    <font>
      <sz val="24"/>
      <color theme="1"/>
      <name val="Meiryo UI"/>
      <family val="3"/>
      <charset val="128"/>
    </font>
    <font>
      <sz val="22"/>
      <color indexed="8"/>
      <name val="メイリオ"/>
      <family val="3"/>
      <charset val="128"/>
    </font>
    <font>
      <sz val="24"/>
      <color indexed="8"/>
      <name val="メイリオ"/>
      <family val="3"/>
      <charset val="128"/>
    </font>
    <font>
      <sz val="26"/>
      <color theme="1"/>
      <name val="Meiryo UI"/>
      <family val="3"/>
      <charset val="128"/>
    </font>
    <font>
      <sz val="24"/>
      <name val="メイリオ"/>
      <family val="3"/>
      <charset val="128"/>
    </font>
    <font>
      <sz val="36"/>
      <color indexed="8"/>
      <name val="メイリオ"/>
      <family val="3"/>
      <charset val="128"/>
    </font>
    <font>
      <sz val="28"/>
      <color theme="1"/>
      <name val="Meiryo UI"/>
      <family val="3"/>
      <charset val="128"/>
    </font>
    <font>
      <sz val="26"/>
      <name val="Meiryo UI"/>
      <family val="3"/>
      <charset val="128"/>
    </font>
    <font>
      <sz val="36"/>
      <color theme="1"/>
      <name val="Meiryo UI"/>
      <family val="3"/>
      <charset val="128"/>
    </font>
    <font>
      <sz val="18"/>
      <color theme="1"/>
      <name val="Meiryo UI"/>
      <family val="3"/>
      <charset val="128"/>
    </font>
    <font>
      <sz val="24"/>
      <name val="Meiryo UI"/>
      <family val="3"/>
      <charset val="128"/>
    </font>
    <font>
      <sz val="11"/>
      <color theme="1"/>
      <name val="ＭＳ Ｐゴシック"/>
      <family val="3"/>
      <charset val="128"/>
      <scheme val="minor"/>
    </font>
    <font>
      <sz val="28"/>
      <name val="Meiryo UI"/>
      <family val="3"/>
      <charset val="128"/>
    </font>
    <font>
      <sz val="20"/>
      <color theme="1"/>
      <name val="Meiryo UI"/>
      <family val="3"/>
      <charset val="128"/>
    </font>
    <font>
      <sz val="10.5"/>
      <color rgb="FF000000"/>
      <name val="Meiryo UI"/>
      <family val="3"/>
      <charset val="128"/>
    </font>
    <font>
      <vertAlign val="superscript"/>
      <sz val="12"/>
      <name val="Meiryo UI"/>
      <family val="3"/>
      <charset val="128"/>
    </font>
    <font>
      <sz val="16"/>
      <color rgb="FFFF0000"/>
      <name val="Meiryo UI"/>
      <family val="3"/>
      <charset val="128"/>
    </font>
    <font>
      <sz val="12"/>
      <color indexed="8"/>
      <name val="メイリオ"/>
      <family val="3"/>
      <charset val="128"/>
    </font>
    <font>
      <vertAlign val="superscript"/>
      <sz val="18"/>
      <color rgb="FFFF0000"/>
      <name val="Meiryo UI"/>
      <family val="3"/>
      <charset val="128"/>
    </font>
    <font>
      <b/>
      <sz val="20"/>
      <color indexed="10"/>
      <name val="Meiryo UI"/>
      <family val="3"/>
      <charset val="128"/>
    </font>
    <font>
      <b/>
      <sz val="16"/>
      <color indexed="10"/>
      <name val="Meiryo UI"/>
      <family val="3"/>
      <charset val="128"/>
    </font>
    <font>
      <vertAlign val="superscript"/>
      <sz val="18"/>
      <color theme="1"/>
      <name val="Meiryo UI"/>
      <family val="3"/>
      <charset val="128"/>
    </font>
    <font>
      <b/>
      <sz val="12"/>
      <color rgb="FFFF0000"/>
      <name val="Meiryo UI"/>
      <family val="3"/>
      <charset val="128"/>
    </font>
  </fonts>
  <fills count="2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59996337778862885"/>
        <bgColor indexed="64"/>
      </patternFill>
    </fill>
    <fill>
      <patternFill patternType="solid">
        <fgColor theme="8" tint="0.59996337778862885"/>
        <bgColor indexed="64"/>
      </patternFill>
    </fill>
  </fills>
  <borders count="232">
    <border>
      <left/>
      <right/>
      <top/>
      <bottom/>
      <diagonal/>
    </border>
    <border>
      <left style="thin">
        <color auto="1"/>
      </left>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bottom style="dotted">
        <color auto="1"/>
      </bottom>
      <diagonal/>
    </border>
    <border>
      <left/>
      <right/>
      <top style="dotted">
        <color auto="1"/>
      </top>
      <bottom style="thin">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right style="thick">
        <color auto="1"/>
      </right>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ck">
        <color auto="1"/>
      </bottom>
      <diagonal/>
    </border>
    <border diagonalDown="1">
      <left style="thin">
        <color auto="1"/>
      </left>
      <right/>
      <top style="thin">
        <color auto="1"/>
      </top>
      <bottom style="thin">
        <color auto="1"/>
      </bottom>
      <diagonal style="thin">
        <color auto="1"/>
      </diagonal>
    </border>
    <border diagonalDown="1">
      <left/>
      <right style="thick">
        <color auto="1"/>
      </right>
      <top style="thin">
        <color auto="1"/>
      </top>
      <bottom style="thin">
        <color auto="1"/>
      </bottom>
      <diagonal style="thin">
        <color auto="1"/>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double">
        <color auto="1"/>
      </right>
      <top style="thin">
        <color auto="1"/>
      </top>
      <bottom style="thin">
        <color auto="1"/>
      </bottom>
      <diagonal/>
    </border>
    <border>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double">
        <color auto="1"/>
      </right>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thin">
        <color auto="1"/>
      </left>
      <right style="double">
        <color auto="1"/>
      </right>
      <top/>
      <bottom/>
      <diagonal/>
    </border>
    <border>
      <left style="thin">
        <color auto="1"/>
      </left>
      <right style="dotted">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diagonal/>
    </border>
    <border>
      <left style="dotted">
        <color auto="1"/>
      </left>
      <right style="thin">
        <color auto="1"/>
      </right>
      <top/>
      <bottom/>
      <diagonal/>
    </border>
    <border>
      <left style="dotted">
        <color auto="1"/>
      </left>
      <right style="thin">
        <color auto="1"/>
      </right>
      <top/>
      <bottom style="thin">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dotted">
        <color auto="1"/>
      </right>
      <top/>
      <bottom style="double">
        <color auto="1"/>
      </bottom>
      <diagonal/>
    </border>
    <border>
      <left style="dotted">
        <color auto="1"/>
      </left>
      <right style="thin">
        <color auto="1"/>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double">
        <color auto="1"/>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left>
      <right/>
      <top/>
      <bottom/>
      <diagonal/>
    </border>
    <border>
      <left/>
      <right/>
      <top style="medium">
        <color theme="4"/>
      </top>
      <bottom/>
      <diagonal/>
    </border>
    <border>
      <left style="double">
        <color auto="1"/>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double">
        <color auto="1"/>
      </bottom>
      <diagonal/>
    </border>
    <border>
      <left style="medium">
        <color rgb="FFFF0000"/>
      </left>
      <right style="medium">
        <color rgb="FFFF0000"/>
      </right>
      <top/>
      <bottom style="thin">
        <color auto="1"/>
      </bottom>
      <diagonal/>
    </border>
    <border>
      <left style="medium">
        <color rgb="FFFF0000"/>
      </left>
      <right style="medium">
        <color rgb="FFFF0000"/>
      </right>
      <top style="thin">
        <color auto="1"/>
      </top>
      <bottom style="thin">
        <color auto="1"/>
      </bottom>
      <diagonal/>
    </border>
    <border>
      <left style="medium">
        <color rgb="FFFF0000"/>
      </left>
      <right style="medium">
        <color rgb="FFFF0000"/>
      </right>
      <top style="thin">
        <color auto="1"/>
      </top>
      <bottom style="medium">
        <color rgb="FFFF0000"/>
      </bottom>
      <diagonal/>
    </border>
    <border>
      <left/>
      <right style="medium">
        <color auto="1"/>
      </right>
      <top/>
      <bottom style="thin">
        <color auto="1"/>
      </bottom>
      <diagonal/>
    </border>
    <border>
      <left style="medium">
        <color auto="1"/>
      </left>
      <right/>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bottom style="thin">
        <color auto="1"/>
      </bottom>
      <diagonal/>
    </border>
    <border>
      <left style="hair">
        <color auto="1"/>
      </left>
      <right style="double">
        <color auto="1"/>
      </right>
      <top/>
      <bottom style="thin">
        <color auto="1"/>
      </bottom>
      <diagonal/>
    </border>
    <border>
      <left style="hair">
        <color auto="1"/>
      </left>
      <right style="thin">
        <color auto="1"/>
      </right>
      <top/>
      <bottom style="thin">
        <color auto="1"/>
      </bottom>
      <diagonal/>
    </border>
    <border>
      <left style="hair">
        <color auto="1"/>
      </left>
      <right/>
      <top/>
      <bottom/>
      <diagonal/>
    </border>
    <border>
      <left style="hair">
        <color auto="1"/>
      </left>
      <right style="double">
        <color auto="1"/>
      </right>
      <top/>
      <bottom/>
      <diagonal/>
    </border>
    <border>
      <left/>
      <right style="hair">
        <color auto="1"/>
      </right>
      <top/>
      <bottom/>
      <diagonal/>
    </border>
    <border>
      <left style="hair">
        <color auto="1"/>
      </left>
      <right style="thin">
        <color auto="1"/>
      </right>
      <top/>
      <bottom/>
      <diagonal/>
    </border>
    <border>
      <left style="hair">
        <color auto="1"/>
      </left>
      <right/>
      <top/>
      <bottom style="double">
        <color auto="1"/>
      </bottom>
      <diagonal/>
    </border>
    <border>
      <left style="hair">
        <color auto="1"/>
      </left>
      <right style="double">
        <color auto="1"/>
      </right>
      <top/>
      <bottom style="double">
        <color auto="1"/>
      </bottom>
      <diagonal/>
    </border>
    <border>
      <left/>
      <right style="hair">
        <color auto="1"/>
      </right>
      <top/>
      <bottom style="double">
        <color auto="1"/>
      </bottom>
      <diagonal/>
    </border>
    <border>
      <left style="hair">
        <color auto="1"/>
      </left>
      <right style="thin">
        <color auto="1"/>
      </right>
      <top/>
      <bottom style="double">
        <color auto="1"/>
      </bottom>
      <diagonal/>
    </border>
    <border>
      <left style="hair">
        <color auto="1"/>
      </left>
      <right style="double">
        <color auto="1"/>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double">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double">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thin">
        <color auto="1"/>
      </top>
      <bottom/>
      <diagonal/>
    </border>
    <border>
      <left style="hair">
        <color auto="1"/>
      </left>
      <right style="hair">
        <color auto="1"/>
      </right>
      <top/>
      <bottom/>
      <diagonal/>
    </border>
    <border>
      <left style="thin">
        <color auto="1"/>
      </left>
      <right/>
      <top/>
      <bottom style="hair">
        <color auto="1"/>
      </bottom>
      <diagonal/>
    </border>
    <border>
      <left/>
      <right style="double">
        <color auto="1"/>
      </right>
      <top/>
      <bottom style="hair">
        <color auto="1"/>
      </bottom>
      <diagonal/>
    </border>
    <border>
      <left style="hair">
        <color auto="1"/>
      </left>
      <right style="hair">
        <color auto="1"/>
      </right>
      <top/>
      <bottom style="hair">
        <color auto="1"/>
      </bottom>
      <diagonal/>
    </border>
    <border>
      <left/>
      <right style="thin">
        <color auto="1"/>
      </right>
      <top/>
      <bottom style="hair">
        <color auto="1"/>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style="thin">
        <color auto="1"/>
      </left>
      <right/>
      <top style="thin">
        <color rgb="FFFF0000"/>
      </top>
      <bottom style="thin">
        <color rgb="FFFF0000"/>
      </bottom>
      <diagonal/>
    </border>
    <border>
      <left/>
      <right style="double">
        <color auto="1"/>
      </right>
      <top style="thin">
        <color rgb="FFFF0000"/>
      </top>
      <bottom style="thin">
        <color rgb="FFFF0000"/>
      </bottom>
      <diagonal/>
    </border>
    <border>
      <left style="hair">
        <color auto="1"/>
      </left>
      <right style="hair">
        <color auto="1"/>
      </right>
      <top style="thin">
        <color rgb="FFFF0000"/>
      </top>
      <bottom style="thin">
        <color rgb="FFFF0000"/>
      </bottom>
      <diagonal/>
    </border>
    <border>
      <left/>
      <right style="hair">
        <color auto="1"/>
      </right>
      <top style="thin">
        <color rgb="FFFF0000"/>
      </top>
      <bottom style="thin">
        <color rgb="FFFF0000"/>
      </bottom>
      <diagonal/>
    </border>
    <border>
      <left style="hair">
        <color auto="1"/>
      </left>
      <right style="thin">
        <color auto="1"/>
      </right>
      <top style="thin">
        <color rgb="FFFF0000"/>
      </top>
      <bottom style="thin">
        <color rgb="FFFF0000"/>
      </bottom>
      <diagonal/>
    </border>
    <border>
      <left style="thin">
        <color auto="1"/>
      </left>
      <right/>
      <top style="hair">
        <color auto="1"/>
      </top>
      <bottom/>
      <diagonal/>
    </border>
    <border>
      <left/>
      <right/>
      <top style="hair">
        <color auto="1"/>
      </top>
      <bottom/>
      <diagonal/>
    </border>
    <border>
      <left/>
      <right style="double">
        <color auto="1"/>
      </right>
      <top style="hair">
        <color auto="1"/>
      </top>
      <bottom/>
      <diagonal/>
    </border>
    <border>
      <left style="hair">
        <color auto="1"/>
      </left>
      <right style="hair">
        <color auto="1"/>
      </right>
      <top style="hair">
        <color auto="1"/>
      </top>
      <bottom/>
      <diagonal/>
    </border>
    <border>
      <left/>
      <right style="hair">
        <color auto="1"/>
      </right>
      <top style="hair">
        <color auto="1"/>
      </top>
      <bottom/>
      <diagonal/>
    </border>
    <border>
      <left/>
      <right style="thin">
        <color auto="1"/>
      </right>
      <top style="thin">
        <color rgb="FFFF0000"/>
      </top>
      <bottom style="thin">
        <color rgb="FFFF0000"/>
      </bottom>
      <diagonal/>
    </border>
    <border>
      <left style="thin">
        <color auto="1"/>
      </left>
      <right/>
      <top style="thin">
        <color rgb="FFFF0000"/>
      </top>
      <bottom style="double">
        <color auto="1"/>
      </bottom>
      <diagonal/>
    </border>
    <border>
      <left/>
      <right/>
      <top style="thin">
        <color rgb="FFFF0000"/>
      </top>
      <bottom style="double">
        <color auto="1"/>
      </bottom>
      <diagonal/>
    </border>
    <border>
      <left/>
      <right style="double">
        <color auto="1"/>
      </right>
      <top style="thin">
        <color rgb="FFFF0000"/>
      </top>
      <bottom style="double">
        <color auto="1"/>
      </bottom>
      <diagonal/>
    </border>
    <border>
      <left style="hair">
        <color auto="1"/>
      </left>
      <right style="hair">
        <color auto="1"/>
      </right>
      <top style="thin">
        <color rgb="FFFF0000"/>
      </top>
      <bottom style="double">
        <color auto="1"/>
      </bottom>
      <diagonal/>
    </border>
    <border>
      <left/>
      <right style="hair">
        <color auto="1"/>
      </right>
      <top style="thin">
        <color rgb="FFFF0000"/>
      </top>
      <bottom style="double">
        <color auto="1"/>
      </bottom>
      <diagonal/>
    </border>
    <border>
      <left style="hair">
        <color auto="1"/>
      </left>
      <right style="thin">
        <color auto="1"/>
      </right>
      <top style="thin">
        <color rgb="FFFF0000"/>
      </top>
      <bottom style="double">
        <color auto="1"/>
      </bottom>
      <diagonal/>
    </border>
    <border>
      <left style="hair">
        <color auto="1"/>
      </left>
      <right style="thin">
        <color auto="1"/>
      </right>
      <top style="hair">
        <color auto="1"/>
      </top>
      <bottom/>
      <diagonal/>
    </border>
    <border>
      <left style="thin">
        <color rgb="FFFF0000"/>
      </left>
      <right/>
      <top/>
      <bottom style="thin">
        <color rgb="FFFF0000"/>
      </bottom>
      <diagonal/>
    </border>
    <border>
      <left/>
      <right/>
      <top/>
      <bottom style="thin">
        <color rgb="FFFF0000"/>
      </bottom>
      <diagonal/>
    </border>
    <border>
      <left style="thin">
        <color auto="1"/>
      </left>
      <right/>
      <top/>
      <bottom style="thin">
        <color rgb="FFFF0000"/>
      </bottom>
      <diagonal/>
    </border>
    <border>
      <left/>
      <right style="double">
        <color auto="1"/>
      </right>
      <top/>
      <bottom style="thin">
        <color rgb="FFFF0000"/>
      </bottom>
      <diagonal/>
    </border>
    <border>
      <left style="hair">
        <color auto="1"/>
      </left>
      <right style="hair">
        <color auto="1"/>
      </right>
      <top/>
      <bottom style="thin">
        <color rgb="FFFF0000"/>
      </bottom>
      <diagonal/>
    </border>
    <border>
      <left/>
      <right style="hair">
        <color auto="1"/>
      </right>
      <top/>
      <bottom style="thin">
        <color rgb="FFFF0000"/>
      </bottom>
      <diagonal/>
    </border>
    <border>
      <left style="hair">
        <color auto="1"/>
      </left>
      <right style="thin">
        <color auto="1"/>
      </right>
      <top/>
      <bottom style="thin">
        <color rgb="FFFF0000"/>
      </bottom>
      <diagonal/>
    </border>
    <border>
      <left/>
      <right style="thin">
        <color auto="1"/>
      </right>
      <top style="hair">
        <color auto="1"/>
      </top>
      <bottom/>
      <diagonal/>
    </border>
    <border>
      <left/>
      <right style="hair">
        <color auto="1"/>
      </right>
      <top style="hair">
        <color auto="1"/>
      </top>
      <bottom style="thin">
        <color auto="1"/>
      </bottom>
      <diagonal/>
    </border>
    <border>
      <left style="thin">
        <color rgb="FFFF0000"/>
      </left>
      <right style="thin">
        <color rgb="FFFF0000"/>
      </right>
      <top style="thin">
        <color rgb="FFFF0000"/>
      </top>
      <bottom/>
      <diagonal/>
    </border>
    <border>
      <left style="hair">
        <color auto="1"/>
      </left>
      <right/>
      <top style="thin">
        <color auto="1"/>
      </top>
      <bottom/>
      <diagonal/>
    </border>
    <border>
      <left style="thin">
        <color rgb="FFFF0000"/>
      </left>
      <right style="thin">
        <color rgb="FFFF0000"/>
      </right>
      <top/>
      <bottom style="thin">
        <color auto="1"/>
      </bottom>
      <diagonal/>
    </border>
    <border>
      <left style="hair">
        <color auto="1"/>
      </left>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rgb="FFFF0000"/>
      </left>
      <right style="thin">
        <color rgb="FFFF0000"/>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ck">
        <color rgb="FF00B050"/>
      </left>
      <right/>
      <top style="thick">
        <color rgb="FF00B050"/>
      </top>
      <bottom style="hair">
        <color auto="1"/>
      </bottom>
      <diagonal/>
    </border>
    <border>
      <left/>
      <right/>
      <top style="thick">
        <color rgb="FF00B050"/>
      </top>
      <bottom style="hair">
        <color auto="1"/>
      </bottom>
      <diagonal/>
    </border>
    <border>
      <left/>
      <right style="thick">
        <color rgb="FF00B050"/>
      </right>
      <top style="thick">
        <color rgb="FF00B050"/>
      </top>
      <bottom style="hair">
        <color auto="1"/>
      </bottom>
      <diagonal/>
    </border>
    <border>
      <left/>
      <right style="thin">
        <color rgb="FFFF0000"/>
      </right>
      <top/>
      <bottom style="hair">
        <color auto="1"/>
      </bottom>
      <diagonal/>
    </border>
    <border>
      <left style="thin">
        <color rgb="FFFF0000"/>
      </left>
      <right style="thin">
        <color rgb="FFFF0000"/>
      </right>
      <top/>
      <bottom style="hair">
        <color auto="1"/>
      </bottom>
      <diagonal/>
    </border>
    <border>
      <left style="thin">
        <color rgb="FFFF0000"/>
      </left>
      <right/>
      <top/>
      <bottom style="hair">
        <color auto="1"/>
      </bottom>
      <diagonal/>
    </border>
    <border>
      <left style="thick">
        <color rgb="FF00B050"/>
      </left>
      <right style="thick">
        <color rgb="FF00B050"/>
      </right>
      <top style="thick">
        <color rgb="FF00B050"/>
      </top>
      <bottom style="hair">
        <color auto="1"/>
      </bottom>
      <diagonal/>
    </border>
    <border>
      <left style="hair">
        <color auto="1"/>
      </left>
      <right/>
      <top/>
      <bottom style="hair">
        <color auto="1"/>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right style="thin">
        <color rgb="FFFF0000"/>
      </right>
      <top/>
      <bottom/>
      <diagonal/>
    </border>
    <border>
      <left style="thin">
        <color rgb="FFFF0000"/>
      </left>
      <right/>
      <top/>
      <bottom/>
      <diagonal/>
    </border>
    <border>
      <left style="thick">
        <color rgb="FF00B050"/>
      </left>
      <right style="thick">
        <color rgb="FF00B050"/>
      </right>
      <top/>
      <bottom style="thick">
        <color rgb="FF00B050"/>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rgb="FFFF0000"/>
      </left>
      <right/>
      <top style="medium">
        <color rgb="FFFF0000"/>
      </top>
      <bottom style="thin">
        <color rgb="FFFF0000"/>
      </bottom>
      <diagonal/>
    </border>
    <border>
      <left/>
      <right style="medium">
        <color rgb="FFFF0000"/>
      </right>
      <top style="medium">
        <color rgb="FFFF0000"/>
      </top>
      <bottom style="thin">
        <color rgb="FFFF0000"/>
      </bottom>
      <diagonal/>
    </border>
    <border>
      <left style="thin">
        <color rgb="FFFF0000"/>
      </left>
      <right style="thin">
        <color rgb="FFFF0000"/>
      </right>
      <top style="thin">
        <color rgb="FFFF0000"/>
      </top>
      <bottom style="thin">
        <color rgb="FFFF0000"/>
      </bottom>
      <diagonal/>
    </border>
    <border>
      <left style="hair">
        <color auto="1"/>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auto="1"/>
      </left>
      <right/>
      <top style="hair">
        <color auto="1"/>
      </top>
      <bottom/>
      <diagonal/>
    </border>
    <border>
      <left/>
      <right style="medium">
        <color auto="1"/>
      </right>
      <top style="hair">
        <color auto="1"/>
      </top>
      <bottom/>
      <diagonal/>
    </border>
    <border>
      <left style="thin">
        <color rgb="FFFF0000"/>
      </left>
      <right style="thin">
        <color rgb="FFFF0000"/>
      </right>
      <top style="hair">
        <color auto="1"/>
      </top>
      <bottom/>
      <diagonal/>
    </border>
    <border>
      <left style="hair">
        <color auto="1"/>
      </left>
      <right/>
      <top style="hair">
        <color auto="1"/>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style="thin">
        <color rgb="FFFF0000"/>
      </left>
      <right style="thin">
        <color rgb="FFFF0000"/>
      </right>
      <top/>
      <bottom style="thin">
        <color rgb="FFFF0000"/>
      </bottom>
      <diagonal/>
    </border>
    <border>
      <left style="hair">
        <color auto="1"/>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hair">
        <color auto="1"/>
      </top>
      <bottom style="hair">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rgb="FFFF0000"/>
      </left>
      <right style="thin">
        <color rgb="FFFF0000"/>
      </right>
      <top style="hair">
        <color auto="1"/>
      </top>
      <bottom style="thin">
        <color rgb="FFFF0000"/>
      </bottom>
      <diagonal/>
    </border>
    <border>
      <left style="thin">
        <color auto="1"/>
      </left>
      <right style="double">
        <color auto="1"/>
      </right>
      <top/>
      <bottom style="hair">
        <color auto="1"/>
      </bottom>
      <diagonal/>
    </border>
    <border>
      <left style="thin">
        <color auto="1"/>
      </left>
      <right style="thin">
        <color auto="1"/>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bottom style="medium">
        <color auto="1"/>
      </bottom>
      <diagonal/>
    </border>
    <border>
      <left/>
      <right/>
      <top style="thin">
        <color auto="1"/>
      </top>
      <bottom style="double">
        <color auto="1"/>
      </bottom>
      <diagonal/>
    </border>
    <border>
      <left style="thin">
        <color auto="1"/>
      </left>
      <right style="thin">
        <color auto="1"/>
      </right>
      <top style="medium">
        <color auto="1"/>
      </top>
      <bottom/>
      <diagonal/>
    </border>
    <border>
      <left/>
      <right style="medium">
        <color auto="1"/>
      </right>
      <top style="thin">
        <color auto="1"/>
      </top>
      <bottom/>
      <diagonal/>
    </border>
    <border>
      <left style="thin">
        <color auto="1"/>
      </left>
      <right style="thin">
        <color auto="1"/>
      </right>
      <top/>
      <bottom style="medium">
        <color auto="1"/>
      </bottom>
      <diagonal/>
    </border>
    <border>
      <left/>
      <right/>
      <top style="medium">
        <color auto="1"/>
      </top>
      <bottom/>
      <diagonal/>
    </border>
    <border>
      <left style="medium">
        <color auto="1"/>
      </left>
      <right/>
      <top style="thin">
        <color auto="1"/>
      </top>
      <bottom/>
      <diagonal/>
    </border>
    <border>
      <left/>
      <right style="thin">
        <color auto="1"/>
      </right>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theme="4"/>
      </left>
      <right style="medium">
        <color theme="4"/>
      </right>
      <top/>
      <bottom style="medium">
        <color theme="4"/>
      </bottom>
      <diagonal/>
    </border>
    <border>
      <left style="thick">
        <color rgb="FF00B0F0"/>
      </left>
      <right style="thick">
        <color rgb="FF00B0F0"/>
      </right>
      <top style="thick">
        <color rgb="FF00B0F0"/>
      </top>
      <bottom style="thick">
        <color rgb="FF00B0F0"/>
      </bottom>
      <diagonal/>
    </border>
    <border>
      <left style="thick">
        <color theme="6"/>
      </left>
      <right style="thick">
        <color theme="6"/>
      </right>
      <top style="thick">
        <color theme="6"/>
      </top>
      <bottom style="thick">
        <color theme="6"/>
      </bottom>
      <diagonal/>
    </border>
    <border>
      <left style="thin">
        <color auto="1"/>
      </left>
      <right/>
      <top style="thick">
        <color rgb="FF00B0F0"/>
      </top>
      <bottom/>
      <diagonal/>
    </border>
    <border>
      <left style="thick">
        <color theme="8"/>
      </left>
      <right style="thick">
        <color theme="8"/>
      </right>
      <top style="thick">
        <color theme="8"/>
      </top>
      <bottom style="thick">
        <color theme="8"/>
      </bottom>
      <diagonal/>
    </border>
    <border>
      <left style="thin">
        <color auto="1"/>
      </left>
      <right style="thin">
        <color auto="1"/>
      </right>
      <top style="thick">
        <color theme="8"/>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s>
  <cellStyleXfs count="18">
    <xf numFmtId="0" fontId="0" fillId="0" borderId="0">
      <alignment vertical="center"/>
    </xf>
    <xf numFmtId="38" fontId="6"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xf numFmtId="37" fontId="5" fillId="0" borderId="0"/>
    <xf numFmtId="0" fontId="4" fillId="0" borderId="0"/>
    <xf numFmtId="0" fontId="4" fillId="0" borderId="0"/>
    <xf numFmtId="0" fontId="5" fillId="0" borderId="0"/>
    <xf numFmtId="0" fontId="2" fillId="0" borderId="0">
      <alignment vertical="center"/>
    </xf>
    <xf numFmtId="0" fontId="4" fillId="0" borderId="0">
      <alignment vertical="center"/>
    </xf>
    <xf numFmtId="9" fontId="6" fillId="0" borderId="0" applyFont="0" applyFill="0" applyBorder="0" applyAlignment="0" applyProtection="0">
      <alignment vertical="center"/>
    </xf>
    <xf numFmtId="0" fontId="39" fillId="0" borderId="0">
      <alignment vertical="center"/>
    </xf>
    <xf numFmtId="0" fontId="45" fillId="0" borderId="0"/>
    <xf numFmtId="0" fontId="4" fillId="0" borderId="0"/>
    <xf numFmtId="0" fontId="49" fillId="0" borderId="0"/>
    <xf numFmtId="0" fontId="49" fillId="0" borderId="0"/>
    <xf numFmtId="0" fontId="1" fillId="0" borderId="0">
      <alignment vertical="center"/>
    </xf>
    <xf numFmtId="0" fontId="81" fillId="0" borderId="0">
      <alignment vertical="center"/>
    </xf>
  </cellStyleXfs>
  <cellXfs count="1742">
    <xf numFmtId="0" fontId="0" fillId="0" borderId="0" xfId="0">
      <alignment vertical="center"/>
    </xf>
    <xf numFmtId="179" fontId="10" fillId="2" borderId="0" xfId="9" applyNumberFormat="1" applyFont="1" applyFill="1" applyAlignment="1">
      <alignment horizontal="center" vertical="center"/>
    </xf>
    <xf numFmtId="0" fontId="11" fillId="2" borderId="0" xfId="9" applyFont="1" applyFill="1">
      <alignment vertical="center"/>
    </xf>
    <xf numFmtId="0" fontId="11" fillId="2" borderId="3" xfId="9" applyFont="1" applyFill="1" applyBorder="1" applyAlignment="1">
      <alignment vertical="center"/>
    </xf>
    <xf numFmtId="0" fontId="11" fillId="2" borderId="5" xfId="9" applyFont="1" applyFill="1" applyBorder="1" applyAlignment="1">
      <alignment vertical="center"/>
    </xf>
    <xf numFmtId="0" fontId="11" fillId="2" borderId="34" xfId="9" applyFont="1" applyFill="1" applyBorder="1" applyAlignment="1">
      <alignment horizontal="center" vertical="center"/>
    </xf>
    <xf numFmtId="0" fontId="11" fillId="2" borderId="3" xfId="9" applyFont="1" applyFill="1" applyBorder="1">
      <alignment vertical="center"/>
    </xf>
    <xf numFmtId="0" fontId="11" fillId="2" borderId="35" xfId="9" applyFont="1" applyFill="1" applyBorder="1">
      <alignment vertical="center"/>
    </xf>
    <xf numFmtId="0" fontId="11" fillId="2" borderId="13" xfId="9" applyFont="1" applyFill="1" applyBorder="1">
      <alignment vertical="center"/>
    </xf>
    <xf numFmtId="0" fontId="11" fillId="2" borderId="36" xfId="9" applyFont="1" applyFill="1" applyBorder="1">
      <alignment vertical="center"/>
    </xf>
    <xf numFmtId="0" fontId="11" fillId="2" borderId="37" xfId="9" applyFont="1" applyFill="1" applyBorder="1">
      <alignment vertical="center"/>
    </xf>
    <xf numFmtId="0" fontId="11" fillId="2" borderId="38" xfId="9" applyFont="1" applyFill="1" applyBorder="1">
      <alignment vertical="center"/>
    </xf>
    <xf numFmtId="0" fontId="11" fillId="2" borderId="39" xfId="9" applyFont="1" applyFill="1" applyBorder="1">
      <alignment vertical="center"/>
    </xf>
    <xf numFmtId="0" fontId="11" fillId="2" borderId="6" xfId="9" applyFont="1" applyFill="1" applyBorder="1">
      <alignment vertical="center"/>
    </xf>
    <xf numFmtId="0" fontId="11" fillId="2" borderId="7" xfId="9" applyFont="1" applyFill="1" applyBorder="1">
      <alignment vertical="center"/>
    </xf>
    <xf numFmtId="0" fontId="11" fillId="2" borderId="1" xfId="9" applyFont="1" applyFill="1" applyBorder="1">
      <alignment vertical="center"/>
    </xf>
    <xf numFmtId="0" fontId="11" fillId="2" borderId="4" xfId="9" applyFont="1" applyFill="1" applyBorder="1">
      <alignment vertical="center"/>
    </xf>
    <xf numFmtId="0" fontId="15" fillId="2" borderId="0" xfId="9" applyFont="1" applyFill="1" applyBorder="1" applyAlignment="1">
      <alignment horizontal="right" vertical="center" wrapText="1"/>
    </xf>
    <xf numFmtId="0" fontId="11" fillId="2" borderId="0" xfId="9" applyFont="1" applyFill="1" applyBorder="1">
      <alignment vertical="center"/>
    </xf>
    <xf numFmtId="0" fontId="11" fillId="2" borderId="0" xfId="9" applyFont="1" applyFill="1" applyBorder="1" applyAlignment="1">
      <alignment horizontal="left" vertical="center"/>
    </xf>
    <xf numFmtId="0" fontId="11" fillId="2" borderId="8" xfId="9" applyFont="1" applyFill="1" applyBorder="1">
      <alignment vertical="center"/>
    </xf>
    <xf numFmtId="0" fontId="11" fillId="2" borderId="2" xfId="9" applyFont="1" applyFill="1" applyBorder="1">
      <alignment vertical="center"/>
    </xf>
    <xf numFmtId="0" fontId="11" fillId="2" borderId="15" xfId="9" applyFont="1" applyFill="1" applyBorder="1">
      <alignment vertical="center"/>
    </xf>
    <xf numFmtId="0" fontId="21" fillId="2" borderId="0" xfId="0" applyFont="1" applyFill="1">
      <alignment vertical="center"/>
    </xf>
    <xf numFmtId="0" fontId="21" fillId="2" borderId="0" xfId="0" applyFont="1" applyFill="1" applyAlignment="1">
      <alignment horizontal="center" vertical="center"/>
    </xf>
    <xf numFmtId="0" fontId="21" fillId="2" borderId="2" xfId="0" applyFont="1" applyFill="1" applyBorder="1" applyAlignment="1">
      <alignment horizontal="center" vertical="center"/>
    </xf>
    <xf numFmtId="0" fontId="15" fillId="2" borderId="7" xfId="0" applyFont="1" applyFill="1" applyBorder="1" applyAlignment="1">
      <alignment vertical="center" shrinkToFit="1"/>
    </xf>
    <xf numFmtId="0" fontId="15" fillId="2" borderId="4" xfId="0" applyFont="1" applyFill="1" applyBorder="1" applyAlignment="1">
      <alignment vertical="center" shrinkToFit="1"/>
    </xf>
    <xf numFmtId="0" fontId="15" fillId="2" borderId="5" xfId="0" applyFont="1" applyFill="1" applyBorder="1" applyAlignment="1">
      <alignment vertical="center" shrinkToFit="1"/>
    </xf>
    <xf numFmtId="181" fontId="15" fillId="2" borderId="4" xfId="0" applyNumberFormat="1" applyFont="1" applyFill="1" applyBorder="1" applyAlignment="1">
      <alignment horizontal="left" vertical="center" shrinkToFit="1"/>
    </xf>
    <xf numFmtId="0" fontId="15" fillId="2" borderId="2" xfId="0" applyFont="1" applyFill="1" applyBorder="1" applyAlignment="1">
      <alignment vertical="center" shrinkToFit="1"/>
    </xf>
    <xf numFmtId="38" fontId="15" fillId="2" borderId="2" xfId="1" applyFont="1" applyFill="1" applyBorder="1" applyAlignment="1">
      <alignment vertical="center" shrinkToFit="1"/>
    </xf>
    <xf numFmtId="0" fontId="11" fillId="2" borderId="43" xfId="9" applyFont="1" applyFill="1" applyBorder="1" applyAlignment="1">
      <alignment horizontal="center" vertical="center" wrapText="1"/>
    </xf>
    <xf numFmtId="0" fontId="11" fillId="2" borderId="44" xfId="9" applyFont="1" applyFill="1" applyBorder="1" applyAlignment="1">
      <alignment horizontal="center" vertical="center" wrapText="1"/>
    </xf>
    <xf numFmtId="0" fontId="11" fillId="2" borderId="43" xfId="9" applyFont="1" applyFill="1" applyBorder="1" applyAlignment="1">
      <alignment horizontal="right" vertical="center" indent="1"/>
    </xf>
    <xf numFmtId="0" fontId="11" fillId="2" borderId="44" xfId="9" applyFont="1" applyFill="1" applyBorder="1" applyAlignment="1">
      <alignment horizontal="right" vertical="center" indent="1"/>
    </xf>
    <xf numFmtId="0" fontId="11" fillId="2" borderId="47" xfId="9" applyFont="1" applyFill="1" applyBorder="1" applyAlignment="1">
      <alignment horizontal="right" vertical="center" indent="1"/>
    </xf>
    <xf numFmtId="0" fontId="11" fillId="2" borderId="48" xfId="9" applyFont="1" applyFill="1" applyBorder="1" applyAlignment="1">
      <alignment horizontal="right" vertical="center" indent="1"/>
    </xf>
    <xf numFmtId="0" fontId="21" fillId="2" borderId="0" xfId="0" applyFont="1" applyFill="1" applyBorder="1">
      <alignment vertical="center"/>
    </xf>
    <xf numFmtId="0" fontId="21" fillId="2" borderId="0" xfId="0" applyFont="1" applyFill="1" applyAlignment="1">
      <alignment vertical="center"/>
    </xf>
    <xf numFmtId="178" fontId="21" fillId="2" borderId="0" xfId="0" applyNumberFormat="1" applyFont="1" applyFill="1">
      <alignment vertical="center"/>
    </xf>
    <xf numFmtId="0" fontId="21" fillId="2" borderId="13" xfId="0" applyFont="1" applyFill="1" applyBorder="1" applyAlignment="1">
      <alignment horizontal="center" vertical="center"/>
    </xf>
    <xf numFmtId="0" fontId="21" fillId="2" borderId="10" xfId="0" applyFont="1" applyFill="1" applyBorder="1" applyAlignment="1">
      <alignment horizontal="center" vertical="center"/>
    </xf>
    <xf numFmtId="0" fontId="11" fillId="2" borderId="14" xfId="9" applyFont="1" applyFill="1" applyBorder="1">
      <alignment vertical="center"/>
    </xf>
    <xf numFmtId="0" fontId="24" fillId="2" borderId="0" xfId="9" applyFont="1" applyFill="1" applyBorder="1" applyAlignment="1">
      <alignment horizontal="right" vertical="center"/>
    </xf>
    <xf numFmtId="0" fontId="24" fillId="2" borderId="0" xfId="9" applyFont="1" applyFill="1" applyBorder="1">
      <alignment vertical="center"/>
    </xf>
    <xf numFmtId="0" fontId="24" fillId="2" borderId="14" xfId="9" applyFont="1" applyFill="1" applyBorder="1" applyAlignment="1">
      <alignment horizontal="right" vertical="center"/>
    </xf>
    <xf numFmtId="0" fontId="24" fillId="2" borderId="14" xfId="9" applyFont="1" applyFill="1" applyBorder="1">
      <alignment vertical="center"/>
    </xf>
    <xf numFmtId="0" fontId="28" fillId="2" borderId="0" xfId="9" applyFont="1" applyFill="1">
      <alignment vertical="center"/>
    </xf>
    <xf numFmtId="0" fontId="27" fillId="2" borderId="13" xfId="9" applyFont="1" applyFill="1" applyBorder="1" applyAlignment="1">
      <alignment horizontal="center" vertical="center" wrapText="1"/>
    </xf>
    <xf numFmtId="0" fontId="26" fillId="2" borderId="13" xfId="9" applyFont="1" applyFill="1" applyBorder="1" applyAlignment="1">
      <alignment horizontal="right" vertical="top" wrapText="1"/>
    </xf>
    <xf numFmtId="0" fontId="26" fillId="2" borderId="0" xfId="0" applyFont="1" applyFill="1" applyBorder="1" applyAlignment="1">
      <alignment vertical="center"/>
    </xf>
    <xf numFmtId="0" fontId="26" fillId="2" borderId="0"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3" xfId="0" applyFont="1" applyFill="1" applyBorder="1" applyAlignment="1">
      <alignment horizontal="center" vertical="center"/>
    </xf>
    <xf numFmtId="9" fontId="26" fillId="2" borderId="0" xfId="10" applyFont="1" applyFill="1" applyBorder="1" applyAlignment="1">
      <alignment horizontal="right" vertical="center"/>
    </xf>
    <xf numFmtId="182" fontId="26" fillId="2" borderId="0" xfId="0" applyNumberFormat="1" applyFont="1" applyFill="1" applyBorder="1" applyAlignment="1">
      <alignment vertical="center"/>
    </xf>
    <xf numFmtId="0" fontId="26" fillId="2" borderId="14" xfId="0" applyFont="1" applyFill="1" applyBorder="1" applyAlignment="1">
      <alignment horizontal="center" vertical="center" wrapText="1"/>
    </xf>
    <xf numFmtId="0" fontId="26" fillId="2" borderId="9" xfId="0" applyFont="1" applyFill="1" applyBorder="1" applyAlignment="1">
      <alignment horizontal="center" vertical="center"/>
    </xf>
    <xf numFmtId="0" fontId="26" fillId="2" borderId="8" xfId="0" applyFont="1" applyFill="1" applyBorder="1" applyAlignment="1">
      <alignment horizontal="center" vertical="center" wrapText="1"/>
    </xf>
    <xf numFmtId="0" fontId="26" fillId="2" borderId="2" xfId="0" applyFont="1" applyFill="1" applyBorder="1" applyAlignment="1">
      <alignment horizontal="center" vertical="center" wrapText="1"/>
    </xf>
    <xf numFmtId="38" fontId="26" fillId="2" borderId="11" xfId="1" applyFont="1" applyFill="1" applyBorder="1" applyAlignment="1">
      <alignment vertical="center"/>
    </xf>
    <xf numFmtId="0" fontId="26" fillId="2" borderId="1" xfId="0" applyFont="1" applyFill="1" applyBorder="1" applyAlignment="1">
      <alignment vertical="center"/>
    </xf>
    <xf numFmtId="179" fontId="26" fillId="2" borderId="4" xfId="0" applyNumberFormat="1" applyFont="1" applyFill="1" applyBorder="1" applyAlignment="1">
      <alignment vertical="center"/>
    </xf>
    <xf numFmtId="0" fontId="26" fillId="2" borderId="4" xfId="0" applyFont="1" applyFill="1" applyBorder="1" applyAlignment="1">
      <alignment vertical="center"/>
    </xf>
    <xf numFmtId="38" fontId="26" fillId="2" borderId="10" xfId="1" applyFont="1" applyFill="1" applyBorder="1" applyAlignment="1">
      <alignment vertical="center"/>
    </xf>
    <xf numFmtId="0" fontId="26" fillId="2" borderId="8" xfId="0" applyFont="1" applyFill="1" applyBorder="1" applyAlignment="1">
      <alignment vertical="center"/>
    </xf>
    <xf numFmtId="0" fontId="26" fillId="2" borderId="14" xfId="0" applyFont="1" applyFill="1" applyBorder="1" applyAlignment="1">
      <alignment vertical="center"/>
    </xf>
    <xf numFmtId="0" fontId="26" fillId="2" borderId="2" xfId="0" applyFont="1" applyFill="1" applyBorder="1" applyAlignment="1">
      <alignment vertical="center"/>
    </xf>
    <xf numFmtId="9" fontId="26" fillId="2" borderId="12" xfId="10" applyFont="1" applyFill="1" applyBorder="1" applyAlignment="1">
      <alignment vertical="center"/>
    </xf>
    <xf numFmtId="0" fontId="26" fillId="2" borderId="3" xfId="0" applyFont="1" applyFill="1" applyBorder="1" applyAlignment="1">
      <alignment vertical="center"/>
    </xf>
    <xf numFmtId="0" fontId="26" fillId="2" borderId="12" xfId="0" applyFont="1" applyFill="1" applyBorder="1" applyAlignment="1">
      <alignment vertical="center"/>
    </xf>
    <xf numFmtId="179" fontId="26" fillId="2" borderId="5" xfId="0" applyNumberFormat="1" applyFont="1" applyFill="1" applyBorder="1" applyAlignment="1">
      <alignment vertical="center"/>
    </xf>
    <xf numFmtId="0" fontId="21" fillId="2" borderId="13" xfId="0" applyFont="1" applyFill="1" applyBorder="1">
      <alignment vertical="center"/>
    </xf>
    <xf numFmtId="178" fontId="21" fillId="2" borderId="0" xfId="0" applyNumberFormat="1" applyFont="1" applyFill="1" applyAlignment="1">
      <alignment vertical="center"/>
    </xf>
    <xf numFmtId="0" fontId="29" fillId="2" borderId="0" xfId="0" applyFont="1" applyFill="1" applyAlignment="1">
      <alignment vertical="top"/>
    </xf>
    <xf numFmtId="0" fontId="29" fillId="2" borderId="13" xfId="0" applyFont="1" applyFill="1" applyBorder="1" applyAlignment="1">
      <alignment vertical="top"/>
    </xf>
    <xf numFmtId="0" fontId="21" fillId="2" borderId="10" xfId="0" applyFont="1" applyFill="1" applyBorder="1">
      <alignment vertical="center"/>
    </xf>
    <xf numFmtId="0" fontId="21" fillId="2" borderId="0" xfId="0" applyFont="1" applyFill="1" applyBorder="1" applyAlignment="1">
      <alignment vertical="center"/>
    </xf>
    <xf numFmtId="0" fontId="21" fillId="2" borderId="5" xfId="0" applyFont="1" applyFill="1" applyBorder="1">
      <alignment vertical="center"/>
    </xf>
    <xf numFmtId="0" fontId="21" fillId="4" borderId="13" xfId="0" applyFont="1" applyFill="1" applyBorder="1">
      <alignment vertical="center"/>
    </xf>
    <xf numFmtId="0" fontId="21" fillId="5" borderId="13" xfId="0" applyFont="1" applyFill="1" applyBorder="1">
      <alignment vertical="center"/>
    </xf>
    <xf numFmtId="0" fontId="21" fillId="2" borderId="5" xfId="0" applyFont="1" applyFill="1" applyBorder="1" applyAlignment="1">
      <alignment horizontal="center" vertical="center"/>
    </xf>
    <xf numFmtId="0" fontId="21" fillId="5" borderId="5" xfId="0" applyFont="1" applyFill="1" applyBorder="1">
      <alignment vertical="center"/>
    </xf>
    <xf numFmtId="0" fontId="21" fillId="2" borderId="55" xfId="0" applyFont="1" applyFill="1" applyBorder="1" applyAlignment="1">
      <alignment horizontal="center" vertical="center"/>
    </xf>
    <xf numFmtId="1" fontId="21" fillId="5" borderId="13" xfId="0" applyNumberFormat="1" applyFont="1" applyFill="1" applyBorder="1">
      <alignment vertical="center"/>
    </xf>
    <xf numFmtId="0" fontId="21" fillId="0" borderId="13" xfId="0" applyFont="1" applyFill="1" applyBorder="1">
      <alignment vertical="center"/>
    </xf>
    <xf numFmtId="0" fontId="21" fillId="0" borderId="9" xfId="0" applyFont="1" applyFill="1" applyBorder="1">
      <alignment vertical="center"/>
    </xf>
    <xf numFmtId="0" fontId="21" fillId="0" borderId="55" xfId="0" applyFont="1" applyFill="1" applyBorder="1">
      <alignment vertical="center"/>
    </xf>
    <xf numFmtId="0" fontId="21" fillId="0" borderId="5" xfId="0" applyFont="1" applyFill="1" applyBorder="1">
      <alignment vertical="center"/>
    </xf>
    <xf numFmtId="1" fontId="21" fillId="5" borderId="55" xfId="0" applyNumberFormat="1" applyFont="1" applyFill="1" applyBorder="1">
      <alignment vertical="center"/>
    </xf>
    <xf numFmtId="182" fontId="21" fillId="2" borderId="0" xfId="0" applyNumberFormat="1" applyFont="1" applyFill="1">
      <alignment vertical="center"/>
    </xf>
    <xf numFmtId="183" fontId="21" fillId="2" borderId="0" xfId="0" applyNumberFormat="1" applyFont="1" applyFill="1">
      <alignment vertical="center"/>
    </xf>
    <xf numFmtId="0" fontId="21" fillId="2" borderId="63" xfId="0" applyFont="1" applyFill="1" applyBorder="1" applyAlignment="1">
      <alignment horizontal="center" vertical="center"/>
    </xf>
    <xf numFmtId="38" fontId="15" fillId="2" borderId="64" xfId="1" applyFont="1" applyFill="1" applyBorder="1" applyAlignment="1">
      <alignment vertical="center" shrinkToFit="1"/>
    </xf>
    <xf numFmtId="38" fontId="15" fillId="2" borderId="65" xfId="1" applyFont="1" applyFill="1" applyBorder="1" applyAlignment="1">
      <alignment vertical="center" shrinkToFit="1"/>
    </xf>
    <xf numFmtId="38" fontId="15" fillId="2" borderId="66" xfId="1" applyFont="1" applyFill="1" applyBorder="1" applyAlignment="1">
      <alignment vertical="center" shrinkToFit="1"/>
    </xf>
    <xf numFmtId="38" fontId="15" fillId="2" borderId="63" xfId="1" applyFont="1" applyFill="1" applyBorder="1" applyAlignment="1">
      <alignment vertical="center" shrinkToFit="1"/>
    </xf>
    <xf numFmtId="0" fontId="21" fillId="2" borderId="66" xfId="0" applyFont="1" applyFill="1" applyBorder="1" applyAlignment="1">
      <alignment horizontal="center" vertical="center"/>
    </xf>
    <xf numFmtId="183" fontId="15" fillId="2" borderId="9" xfId="1" applyNumberFormat="1" applyFont="1" applyFill="1" applyBorder="1" applyAlignment="1">
      <alignment vertical="center" shrinkToFit="1"/>
    </xf>
    <xf numFmtId="183" fontId="15" fillId="2" borderId="11" xfId="1" applyNumberFormat="1" applyFont="1" applyFill="1" applyBorder="1" applyAlignment="1">
      <alignment vertical="center" shrinkToFit="1"/>
    </xf>
    <xf numFmtId="183" fontId="15" fillId="2" borderId="13" xfId="10" applyNumberFormat="1" applyFont="1" applyFill="1" applyBorder="1" applyAlignment="1">
      <alignment vertical="center" shrinkToFit="1"/>
    </xf>
    <xf numFmtId="183" fontId="15" fillId="2" borderId="67" xfId="1" applyNumberFormat="1" applyFont="1" applyFill="1" applyBorder="1" applyAlignment="1">
      <alignment vertical="center" shrinkToFit="1"/>
    </xf>
    <xf numFmtId="183" fontId="15" fillId="2" borderId="68" xfId="1" applyNumberFormat="1" applyFont="1" applyFill="1" applyBorder="1" applyAlignment="1">
      <alignment vertical="center" shrinkToFit="1"/>
    </xf>
    <xf numFmtId="183" fontId="15" fillId="2" borderId="4" xfId="1" applyNumberFormat="1" applyFont="1" applyFill="1" applyBorder="1" applyAlignment="1">
      <alignment vertical="center" shrinkToFit="1"/>
    </xf>
    <xf numFmtId="183" fontId="15" fillId="2" borderId="5" xfId="1" applyNumberFormat="1" applyFont="1" applyFill="1" applyBorder="1" applyAlignment="1">
      <alignment vertical="center" shrinkToFit="1"/>
    </xf>
    <xf numFmtId="183" fontId="15" fillId="2" borderId="7" xfId="1" applyNumberFormat="1" applyFont="1" applyFill="1" applyBorder="1" applyAlignment="1">
      <alignment vertical="center" shrinkToFit="1"/>
    </xf>
    <xf numFmtId="183" fontId="15" fillId="2" borderId="10" xfId="1" applyNumberFormat="1" applyFont="1" applyFill="1" applyBorder="1" applyAlignment="1">
      <alignment vertical="center" shrinkToFit="1"/>
    </xf>
    <xf numFmtId="184" fontId="22" fillId="2" borderId="4" xfId="0" applyNumberFormat="1" applyFont="1" applyFill="1" applyBorder="1" applyAlignment="1">
      <alignment horizontal="left" vertical="center" shrinkToFit="1"/>
    </xf>
    <xf numFmtId="178" fontId="15" fillId="4" borderId="11" xfId="1" applyNumberFormat="1" applyFont="1" applyFill="1" applyBorder="1" applyAlignment="1">
      <alignment vertical="center"/>
    </xf>
    <xf numFmtId="38" fontId="15" fillId="4" borderId="11" xfId="1" applyFont="1" applyFill="1" applyBorder="1" applyAlignment="1">
      <alignment vertical="center" shrinkToFit="1"/>
    </xf>
    <xf numFmtId="0" fontId="21" fillId="2" borderId="13"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15" fillId="2" borderId="72" xfId="0" applyFont="1" applyFill="1" applyBorder="1" applyAlignment="1">
      <alignment vertical="center" shrinkToFit="1"/>
    </xf>
    <xf numFmtId="38" fontId="15" fillId="2" borderId="73" xfId="1" applyFont="1" applyFill="1" applyBorder="1" applyAlignment="1">
      <alignment vertical="center" shrinkToFit="1"/>
    </xf>
    <xf numFmtId="183" fontId="15" fillId="2" borderId="74" xfId="1" applyNumberFormat="1" applyFont="1" applyFill="1" applyBorder="1" applyAlignment="1">
      <alignment vertical="center" shrinkToFit="1"/>
    </xf>
    <xf numFmtId="183" fontId="15" fillId="2" borderId="70" xfId="1" applyNumberFormat="1" applyFont="1" applyFill="1" applyBorder="1" applyAlignment="1">
      <alignment vertical="center" shrinkToFit="1"/>
    </xf>
    <xf numFmtId="183" fontId="15" fillId="2" borderId="69" xfId="1" applyNumberFormat="1" applyFont="1" applyFill="1" applyBorder="1" applyAlignment="1">
      <alignment vertical="center" shrinkToFit="1"/>
    </xf>
    <xf numFmtId="183" fontId="15" fillId="2" borderId="2" xfId="1" applyNumberFormat="1" applyFont="1" applyFill="1" applyBorder="1" applyAlignment="1">
      <alignment vertical="center" shrinkToFit="1"/>
    </xf>
    <xf numFmtId="178" fontId="15" fillId="4" borderId="9" xfId="1" applyNumberFormat="1" applyFont="1" applyFill="1" applyBorder="1" applyAlignment="1">
      <alignment vertical="center"/>
    </xf>
    <xf numFmtId="38" fontId="15" fillId="4" borderId="9" xfId="1" applyFont="1" applyFill="1" applyBorder="1" applyAlignment="1">
      <alignment vertical="center" shrinkToFit="1"/>
    </xf>
    <xf numFmtId="178" fontId="15" fillId="4" borderId="70" xfId="1" applyNumberFormat="1" applyFont="1" applyFill="1" applyBorder="1" applyAlignment="1">
      <alignment vertical="center"/>
    </xf>
    <xf numFmtId="38" fontId="15" fillId="4" borderId="70" xfId="1" applyFont="1" applyFill="1" applyBorder="1" applyAlignment="1">
      <alignment vertical="center" shrinkToFit="1"/>
    </xf>
    <xf numFmtId="38" fontId="15" fillId="4" borderId="10" xfId="1" applyFont="1" applyFill="1" applyBorder="1" applyAlignment="1">
      <alignment vertical="center" shrinkToFit="1"/>
    </xf>
    <xf numFmtId="178" fontId="15" fillId="4" borderId="13" xfId="10" applyNumberFormat="1" applyFont="1" applyFill="1" applyBorder="1" applyAlignment="1">
      <alignment vertical="center" shrinkToFit="1"/>
    </xf>
    <xf numFmtId="178" fontId="15" fillId="4" borderId="4" xfId="10" applyNumberFormat="1" applyFont="1" applyFill="1" applyBorder="1" applyAlignment="1">
      <alignment vertical="center" shrinkToFit="1"/>
    </xf>
    <xf numFmtId="179" fontId="15" fillId="4" borderId="13" xfId="10" applyNumberFormat="1" applyFont="1" applyFill="1" applyBorder="1" applyAlignment="1">
      <alignment vertical="center" shrinkToFit="1"/>
    </xf>
    <xf numFmtId="178" fontId="15" fillId="4" borderId="13" xfId="10" applyNumberFormat="1" applyFont="1" applyFill="1" applyBorder="1" applyAlignment="1">
      <alignment vertical="center"/>
    </xf>
    <xf numFmtId="0" fontId="33" fillId="2" borderId="0" xfId="0" applyFont="1" applyFill="1">
      <alignment vertical="center"/>
    </xf>
    <xf numFmtId="0" fontId="34" fillId="2" borderId="1" xfId="0" applyFont="1" applyFill="1" applyBorder="1" applyAlignment="1">
      <alignment horizontal="right" vertical="center"/>
    </xf>
    <xf numFmtId="0" fontId="34" fillId="2" borderId="4" xfId="0" applyFont="1" applyFill="1" applyBorder="1" applyAlignment="1">
      <alignment vertical="center" shrinkToFit="1"/>
    </xf>
    <xf numFmtId="183" fontId="23" fillId="2" borderId="10" xfId="0" applyNumberFormat="1" applyFont="1" applyFill="1" applyBorder="1">
      <alignment vertical="center"/>
    </xf>
    <xf numFmtId="183" fontId="23" fillId="2" borderId="2" xfId="0" applyNumberFormat="1" applyFont="1" applyFill="1" applyBorder="1">
      <alignment vertical="center"/>
    </xf>
    <xf numFmtId="0" fontId="34" fillId="3" borderId="9" xfId="0" applyFont="1" applyFill="1" applyBorder="1" applyAlignment="1">
      <alignment horizontal="center" vertical="center"/>
    </xf>
    <xf numFmtId="0" fontId="34" fillId="3" borderId="10" xfId="0" applyFont="1" applyFill="1" applyBorder="1" applyAlignment="1">
      <alignment horizontal="center" vertical="center" shrinkToFit="1"/>
    </xf>
    <xf numFmtId="176" fontId="35" fillId="3" borderId="15" xfId="1" applyNumberFormat="1" applyFont="1" applyFill="1" applyBorder="1">
      <alignment vertical="center"/>
    </xf>
    <xf numFmtId="176" fontId="35" fillId="3" borderId="0" xfId="1" applyNumberFormat="1" applyFont="1" applyFill="1" applyBorder="1">
      <alignment vertical="center"/>
    </xf>
    <xf numFmtId="176" fontId="35" fillId="3" borderId="12" xfId="1" applyNumberFormat="1" applyFont="1" applyFill="1" applyBorder="1">
      <alignment vertical="center"/>
    </xf>
    <xf numFmtId="1" fontId="21" fillId="2" borderId="13" xfId="0" applyNumberFormat="1" applyFont="1" applyFill="1" applyBorder="1">
      <alignment vertical="center"/>
    </xf>
    <xf numFmtId="1" fontId="21" fillId="2" borderId="5" xfId="0" applyNumberFormat="1" applyFont="1" applyFill="1" applyBorder="1">
      <alignment vertical="center"/>
    </xf>
    <xf numFmtId="1" fontId="21" fillId="3" borderId="55" xfId="0" applyNumberFormat="1" applyFont="1" applyFill="1" applyBorder="1">
      <alignment vertical="center"/>
    </xf>
    <xf numFmtId="0" fontId="21" fillId="5" borderId="9" xfId="0" applyFont="1" applyFill="1" applyBorder="1">
      <alignment vertical="center"/>
    </xf>
    <xf numFmtId="0" fontId="21" fillId="5" borderId="57" xfId="0" applyFont="1" applyFill="1" applyBorder="1">
      <alignment vertical="center"/>
    </xf>
    <xf numFmtId="0" fontId="21" fillId="5" borderId="7" xfId="0" applyFont="1" applyFill="1" applyBorder="1">
      <alignment vertical="center"/>
    </xf>
    <xf numFmtId="1" fontId="21" fillId="5" borderId="9" xfId="0" applyNumberFormat="1" applyFont="1" applyFill="1" applyBorder="1">
      <alignment vertical="center"/>
    </xf>
    <xf numFmtId="0" fontId="21" fillId="2" borderId="8" xfId="0" applyFont="1" applyFill="1" applyBorder="1">
      <alignment vertical="center"/>
    </xf>
    <xf numFmtId="0" fontId="21" fillId="3" borderId="10" xfId="0" applyFont="1" applyFill="1" applyBorder="1">
      <alignment vertical="center"/>
    </xf>
    <xf numFmtId="0" fontId="21" fillId="2" borderId="61" xfId="0" applyFont="1" applyFill="1" applyBorder="1">
      <alignment vertical="center"/>
    </xf>
    <xf numFmtId="0" fontId="21" fillId="2" borderId="2" xfId="0" applyFont="1" applyFill="1" applyBorder="1">
      <alignment vertical="center"/>
    </xf>
    <xf numFmtId="1" fontId="21" fillId="3" borderId="10" xfId="0" applyNumberFormat="1" applyFont="1" applyFill="1" applyBorder="1">
      <alignment vertical="center"/>
    </xf>
    <xf numFmtId="1" fontId="21" fillId="2" borderId="10" xfId="0" applyNumberFormat="1" applyFont="1" applyFill="1" applyBorder="1">
      <alignment vertical="center"/>
    </xf>
    <xf numFmtId="1" fontId="21" fillId="2" borderId="58" xfId="0" applyNumberFormat="1" applyFont="1" applyFill="1" applyBorder="1">
      <alignment vertical="center"/>
    </xf>
    <xf numFmtId="1" fontId="21" fillId="2" borderId="2" xfId="0" applyNumberFormat="1" applyFont="1" applyFill="1" applyBorder="1">
      <alignment vertical="center"/>
    </xf>
    <xf numFmtId="0" fontId="33" fillId="2" borderId="0" xfId="0" applyFont="1" applyFill="1" applyAlignment="1"/>
    <xf numFmtId="0" fontId="34" fillId="2" borderId="6" xfId="0" applyFont="1" applyFill="1" applyBorder="1">
      <alignment vertical="center"/>
    </xf>
    <xf numFmtId="0" fontId="33" fillId="2" borderId="7" xfId="0" applyFont="1" applyFill="1" applyBorder="1" applyAlignment="1"/>
    <xf numFmtId="0" fontId="34" fillId="2" borderId="9" xfId="0" applyFont="1" applyFill="1" applyBorder="1" applyAlignment="1">
      <alignment horizontal="center" vertical="center"/>
    </xf>
    <xf numFmtId="0" fontId="34" fillId="2" borderId="8" xfId="0" applyFont="1" applyFill="1" applyBorder="1">
      <alignment vertical="center"/>
    </xf>
    <xf numFmtId="0" fontId="33" fillId="2" borderId="2" xfId="0" applyFont="1" applyFill="1" applyBorder="1">
      <alignment vertical="center"/>
    </xf>
    <xf numFmtId="0" fontId="34" fillId="2" borderId="10" xfId="0" applyFont="1" applyFill="1" applyBorder="1" applyAlignment="1">
      <alignment horizontal="center" vertical="center" shrinkToFit="1"/>
    </xf>
    <xf numFmtId="0" fontId="34" fillId="2" borderId="6" xfId="0" applyFont="1" applyFill="1" applyBorder="1" applyAlignment="1">
      <alignment horizontal="right" vertical="center"/>
    </xf>
    <xf numFmtId="0" fontId="34" fillId="2" borderId="7" xfId="0" applyFont="1" applyFill="1" applyBorder="1" applyAlignment="1">
      <alignment vertical="center" shrinkToFit="1"/>
    </xf>
    <xf numFmtId="0" fontId="34" fillId="2" borderId="1" xfId="0" applyFont="1" applyFill="1" applyBorder="1">
      <alignment vertical="center"/>
    </xf>
    <xf numFmtId="0" fontId="34" fillId="2" borderId="3" xfId="0" applyFont="1" applyFill="1" applyBorder="1">
      <alignment vertical="center"/>
    </xf>
    <xf numFmtId="0" fontId="34" fillId="2" borderId="5" xfId="0" applyFont="1" applyFill="1" applyBorder="1" applyAlignment="1">
      <alignment vertical="center" shrinkToFit="1"/>
    </xf>
    <xf numFmtId="0" fontId="34" fillId="2" borderId="2" xfId="0" applyFont="1" applyFill="1" applyBorder="1" applyAlignment="1">
      <alignment vertical="center" shrinkToFit="1"/>
    </xf>
    <xf numFmtId="185" fontId="35" fillId="2" borderId="7" xfId="1" applyNumberFormat="1" applyFont="1" applyFill="1" applyBorder="1">
      <alignment vertical="center"/>
    </xf>
    <xf numFmtId="185" fontId="35" fillId="2" borderId="4" xfId="1" applyNumberFormat="1" applyFont="1" applyFill="1" applyBorder="1">
      <alignment vertical="center"/>
    </xf>
    <xf numFmtId="185" fontId="35" fillId="2" borderId="5" xfId="1" applyNumberFormat="1" applyFont="1" applyFill="1" applyBorder="1">
      <alignment vertical="center"/>
    </xf>
    <xf numFmtId="0" fontId="34" fillId="2" borderId="7" xfId="0" applyFont="1" applyFill="1" applyBorder="1" applyAlignment="1">
      <alignment horizontal="center" vertical="center"/>
    </xf>
    <xf numFmtId="0" fontId="34" fillId="2" borderId="2" xfId="0" applyFont="1" applyFill="1" applyBorder="1" applyAlignment="1">
      <alignment horizontal="center" vertical="center" shrinkToFit="1"/>
    </xf>
    <xf numFmtId="185" fontId="35" fillId="2" borderId="9" xfId="1" applyNumberFormat="1" applyFont="1" applyFill="1" applyBorder="1">
      <alignment vertical="center"/>
    </xf>
    <xf numFmtId="185" fontId="35" fillId="2" borderId="11" xfId="1" applyNumberFormat="1" applyFont="1" applyFill="1" applyBorder="1">
      <alignment vertical="center"/>
    </xf>
    <xf numFmtId="185" fontId="35" fillId="2" borderId="13" xfId="1" applyNumberFormat="1" applyFont="1" applyFill="1" applyBorder="1">
      <alignment vertical="center"/>
    </xf>
    <xf numFmtId="185" fontId="33" fillId="2" borderId="0" xfId="0" applyNumberFormat="1" applyFont="1" applyFill="1">
      <alignment vertical="center"/>
    </xf>
    <xf numFmtId="0" fontId="38" fillId="2" borderId="0" xfId="0" applyFont="1" applyFill="1" applyAlignment="1">
      <alignment horizontal="center" vertical="center"/>
    </xf>
    <xf numFmtId="180" fontId="35" fillId="2" borderId="9" xfId="1" applyNumberFormat="1" applyFont="1" applyFill="1" applyBorder="1">
      <alignment vertical="center"/>
    </xf>
    <xf numFmtId="177" fontId="33" fillId="6" borderId="0" xfId="0" applyNumberFormat="1" applyFont="1" applyFill="1">
      <alignment vertical="center"/>
    </xf>
    <xf numFmtId="185" fontId="33" fillId="6" borderId="0" xfId="0" applyNumberFormat="1" applyFont="1" applyFill="1">
      <alignment vertical="center"/>
    </xf>
    <xf numFmtId="0" fontId="33" fillId="2" borderId="0" xfId="0" applyFont="1" applyFill="1" applyAlignment="1">
      <alignment horizontal="right" vertical="center"/>
    </xf>
    <xf numFmtId="0" fontId="21" fillId="2" borderId="3"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13"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84" xfId="0" applyFont="1" applyFill="1" applyBorder="1" applyAlignment="1">
      <alignment horizontal="center" vertical="center"/>
    </xf>
    <xf numFmtId="0" fontId="26" fillId="2" borderId="0" xfId="0" applyFont="1" applyFill="1" applyBorder="1" applyAlignment="1">
      <alignment horizontal="left" vertical="center"/>
    </xf>
    <xf numFmtId="0" fontId="42" fillId="2" borderId="0" xfId="0" applyFont="1" applyFill="1" applyBorder="1" applyAlignment="1">
      <alignment horizontal="left" vertical="center"/>
    </xf>
    <xf numFmtId="0" fontId="11" fillId="2" borderId="28" xfId="9" applyFont="1" applyFill="1" applyBorder="1" applyAlignment="1">
      <alignment horizontal="right" vertical="center"/>
    </xf>
    <xf numFmtId="0" fontId="11" fillId="2" borderId="12" xfId="9" applyFont="1" applyFill="1" applyBorder="1" applyAlignment="1">
      <alignment horizontal="right" vertical="center"/>
    </xf>
    <xf numFmtId="0" fontId="11" fillId="2" borderId="5" xfId="9" applyFont="1" applyFill="1" applyBorder="1" applyAlignment="1">
      <alignment horizontal="right" vertical="center"/>
    </xf>
    <xf numFmtId="0" fontId="11" fillId="2" borderId="19" xfId="9" applyFont="1" applyFill="1" applyBorder="1" applyAlignment="1">
      <alignment horizontal="right" vertical="center"/>
    </xf>
    <xf numFmtId="0" fontId="11" fillId="2" borderId="20" xfId="9" applyFont="1" applyFill="1" applyBorder="1" applyAlignment="1">
      <alignment horizontal="right" vertical="center"/>
    </xf>
    <xf numFmtId="0" fontId="11" fillId="2" borderId="32" xfId="9" applyFont="1" applyFill="1" applyBorder="1" applyAlignment="1">
      <alignment horizontal="center" vertical="center"/>
    </xf>
    <xf numFmtId="0" fontId="11" fillId="2" borderId="33" xfId="9" applyFont="1" applyFill="1" applyBorder="1" applyAlignment="1">
      <alignment horizontal="center" vertical="center"/>
    </xf>
    <xf numFmtId="177" fontId="23" fillId="3" borderId="10" xfId="0" applyNumberFormat="1" applyFont="1" applyFill="1" applyBorder="1">
      <alignment vertical="center"/>
    </xf>
    <xf numFmtId="177" fontId="23" fillId="2" borderId="58" xfId="0" applyNumberFormat="1" applyFont="1" applyFill="1" applyBorder="1">
      <alignment vertical="center"/>
    </xf>
    <xf numFmtId="177" fontId="23" fillId="2" borderId="2" xfId="0" applyNumberFormat="1" applyFont="1" applyFill="1" applyBorder="1">
      <alignment vertical="center"/>
    </xf>
    <xf numFmtId="177" fontId="23" fillId="2" borderId="10" xfId="0" applyNumberFormat="1" applyFont="1" applyFill="1" applyBorder="1">
      <alignment vertical="center"/>
    </xf>
    <xf numFmtId="186" fontId="23" fillId="3" borderId="10" xfId="0" applyNumberFormat="1" applyFont="1" applyFill="1" applyBorder="1">
      <alignment vertical="center"/>
    </xf>
    <xf numFmtId="183" fontId="23" fillId="2" borderId="8" xfId="0" applyNumberFormat="1" applyFont="1" applyFill="1" applyBorder="1">
      <alignment vertical="center"/>
    </xf>
    <xf numFmtId="0" fontId="21" fillId="0" borderId="3" xfId="0" applyFont="1" applyFill="1" applyBorder="1">
      <alignment vertical="center"/>
    </xf>
    <xf numFmtId="0" fontId="21" fillId="5" borderId="6" xfId="0" applyFont="1" applyFill="1" applyBorder="1">
      <alignment vertical="center"/>
    </xf>
    <xf numFmtId="0" fontId="21" fillId="2" borderId="14" xfId="0" applyFont="1" applyFill="1" applyBorder="1">
      <alignment vertical="center"/>
    </xf>
    <xf numFmtId="178" fontId="43" fillId="2" borderId="10" xfId="0" applyNumberFormat="1" applyFont="1" applyFill="1" applyBorder="1">
      <alignment vertical="center"/>
    </xf>
    <xf numFmtId="183" fontId="26" fillId="2" borderId="12" xfId="0" applyNumberFormat="1" applyFont="1" applyFill="1" applyBorder="1" applyAlignment="1">
      <alignment horizontal="center" vertical="center"/>
    </xf>
    <xf numFmtId="183" fontId="26" fillId="2" borderId="5" xfId="0" applyNumberFormat="1" applyFont="1" applyFill="1" applyBorder="1" applyAlignment="1">
      <alignment horizontal="right" vertical="center"/>
    </xf>
    <xf numFmtId="183" fontId="26" fillId="2" borderId="3" xfId="0" applyNumberFormat="1" applyFont="1" applyFill="1" applyBorder="1" applyAlignment="1">
      <alignment vertical="center"/>
    </xf>
    <xf numFmtId="183" fontId="26" fillId="2" borderId="12" xfId="0" applyNumberFormat="1" applyFont="1" applyFill="1" applyBorder="1" applyAlignment="1">
      <alignment vertical="center"/>
    </xf>
    <xf numFmtId="183" fontId="26" fillId="2" borderId="3" xfId="0" applyNumberFormat="1" applyFont="1" applyFill="1" applyBorder="1" applyAlignment="1">
      <alignment horizontal="right" vertical="center"/>
    </xf>
    <xf numFmtId="183" fontId="26" fillId="2" borderId="12" xfId="0" applyNumberFormat="1" applyFont="1" applyFill="1" applyBorder="1" applyAlignment="1">
      <alignment horizontal="right" vertical="center"/>
    </xf>
    <xf numFmtId="9" fontId="26" fillId="2" borderId="5" xfId="10" applyFont="1" applyFill="1" applyBorder="1" applyAlignment="1">
      <alignment horizontal="right" vertical="center"/>
    </xf>
    <xf numFmtId="0" fontId="26" fillId="2" borderId="3" xfId="0" applyFont="1" applyFill="1" applyBorder="1" applyAlignment="1">
      <alignment horizontal="left" vertical="center"/>
    </xf>
    <xf numFmtId="0" fontId="11" fillId="2" borderId="43" xfId="9" applyFont="1" applyFill="1" applyBorder="1" applyAlignment="1">
      <alignment horizontal="center" vertical="center"/>
    </xf>
    <xf numFmtId="0" fontId="11" fillId="2" borderId="44" xfId="9" applyFont="1" applyFill="1" applyBorder="1" applyAlignment="1">
      <alignment horizontal="center" vertical="center"/>
    </xf>
    <xf numFmtId="0" fontId="16" fillId="2" borderId="0" xfId="9" applyFont="1" applyFill="1" applyBorder="1" applyAlignment="1">
      <alignment horizontal="left" vertical="center"/>
    </xf>
    <xf numFmtId="0" fontId="17" fillId="2" borderId="0" xfId="9" applyFont="1" applyFill="1" applyBorder="1">
      <alignment vertical="center"/>
    </xf>
    <xf numFmtId="0" fontId="16" fillId="2" borderId="0" xfId="9" applyFont="1" applyFill="1" applyBorder="1">
      <alignment vertical="center"/>
    </xf>
    <xf numFmtId="0" fontId="34" fillId="6" borderId="7" xfId="0" applyFont="1" applyFill="1" applyBorder="1" applyAlignment="1">
      <alignment vertical="center" shrinkToFit="1"/>
    </xf>
    <xf numFmtId="0" fontId="34" fillId="6" borderId="4" xfId="0" applyFont="1" applyFill="1" applyBorder="1" applyAlignment="1">
      <alignment vertical="center" shrinkToFit="1"/>
    </xf>
    <xf numFmtId="0" fontId="34" fillId="6" borderId="2" xfId="0" applyFont="1" applyFill="1" applyBorder="1" applyAlignment="1">
      <alignment vertical="center" shrinkToFit="1"/>
    </xf>
    <xf numFmtId="0" fontId="34" fillId="6" borderId="72" xfId="0" applyFont="1" applyFill="1" applyBorder="1" applyAlignment="1">
      <alignment vertical="center" shrinkToFit="1"/>
    </xf>
    <xf numFmtId="0" fontId="34" fillId="6" borderId="5" xfId="0" applyFont="1" applyFill="1" applyBorder="1" applyAlignment="1">
      <alignment vertical="center" shrinkToFit="1"/>
    </xf>
    <xf numFmtId="178" fontId="21" fillId="4" borderId="7" xfId="0" applyNumberFormat="1" applyFont="1" applyFill="1" applyBorder="1">
      <alignment vertical="center"/>
    </xf>
    <xf numFmtId="178" fontId="21" fillId="4" borderId="4" xfId="0" applyNumberFormat="1" applyFont="1" applyFill="1" applyBorder="1">
      <alignment vertical="center"/>
    </xf>
    <xf numFmtId="178" fontId="21" fillId="4" borderId="72" xfId="0" applyNumberFormat="1" applyFont="1" applyFill="1" applyBorder="1">
      <alignment vertical="center"/>
    </xf>
    <xf numFmtId="178" fontId="21" fillId="4" borderId="2" xfId="0" applyNumberFormat="1" applyFont="1" applyFill="1" applyBorder="1">
      <alignment vertical="center"/>
    </xf>
    <xf numFmtId="178" fontId="21" fillId="4" borderId="5" xfId="0" applyNumberFormat="1" applyFont="1" applyFill="1" applyBorder="1">
      <alignment vertical="center"/>
    </xf>
    <xf numFmtId="0" fontId="21" fillId="2" borderId="86" xfId="0" applyFont="1" applyFill="1" applyBorder="1">
      <alignment vertical="center"/>
    </xf>
    <xf numFmtId="0" fontId="21" fillId="2" borderId="87" xfId="0" applyFont="1" applyFill="1" applyBorder="1">
      <alignment vertical="center"/>
    </xf>
    <xf numFmtId="0" fontId="21" fillId="2" borderId="88" xfId="0" applyFont="1" applyFill="1" applyBorder="1">
      <alignment vertical="center"/>
    </xf>
    <xf numFmtId="0" fontId="21" fillId="2" borderId="89" xfId="0" applyFont="1" applyFill="1" applyBorder="1">
      <alignment vertical="center"/>
    </xf>
    <xf numFmtId="0" fontId="21" fillId="2" borderId="90" xfId="0" applyFont="1" applyFill="1" applyBorder="1">
      <alignment vertical="center"/>
    </xf>
    <xf numFmtId="0" fontId="21" fillId="2" borderId="91" xfId="0" applyFont="1" applyFill="1" applyBorder="1">
      <alignment vertical="center"/>
    </xf>
    <xf numFmtId="182" fontId="15" fillId="2" borderId="65" xfId="1" applyNumberFormat="1" applyFont="1" applyFill="1" applyBorder="1" applyAlignment="1">
      <alignment vertical="center" shrinkToFit="1"/>
    </xf>
    <xf numFmtId="179" fontId="11" fillId="2" borderId="0" xfId="9" applyNumberFormat="1" applyFont="1" applyFill="1" applyBorder="1">
      <alignment vertical="center"/>
    </xf>
    <xf numFmtId="0" fontId="11" fillId="2" borderId="0" xfId="9" applyFont="1" applyFill="1" applyBorder="1" applyAlignment="1">
      <alignment horizontal="center" vertical="center"/>
    </xf>
    <xf numFmtId="182" fontId="15" fillId="2" borderId="63" xfId="1" applyNumberFormat="1" applyFont="1" applyFill="1" applyBorder="1" applyAlignment="1">
      <alignment vertical="center" shrinkToFit="1"/>
    </xf>
    <xf numFmtId="182" fontId="15" fillId="2" borderId="2" xfId="1" applyNumberFormat="1" applyFont="1" applyFill="1" applyBorder="1" applyAlignment="1">
      <alignment vertical="center" shrinkToFit="1"/>
    </xf>
    <xf numFmtId="182" fontId="15" fillId="2" borderId="64" xfId="1" applyNumberFormat="1" applyFont="1" applyFill="1" applyBorder="1" applyAlignment="1">
      <alignment vertical="center" shrinkToFit="1"/>
    </xf>
    <xf numFmtId="182" fontId="15" fillId="2" borderId="73" xfId="1" applyNumberFormat="1" applyFont="1" applyFill="1" applyBorder="1" applyAlignment="1">
      <alignment vertical="center" shrinkToFit="1"/>
    </xf>
    <xf numFmtId="182" fontId="15" fillId="2" borderId="66" xfId="1" applyNumberFormat="1" applyFont="1" applyFill="1" applyBorder="1" applyAlignment="1">
      <alignment vertical="center" shrinkToFit="1"/>
    </xf>
    <xf numFmtId="182" fontId="22" fillId="3" borderId="65" xfId="1" applyNumberFormat="1" applyFont="1" applyFill="1" applyBorder="1" applyAlignment="1">
      <alignment vertical="center" shrinkToFit="1"/>
    </xf>
    <xf numFmtId="188" fontId="11" fillId="2" borderId="0" xfId="9" applyNumberFormat="1" applyFont="1" applyFill="1" applyBorder="1" applyAlignment="1">
      <alignment horizontal="center" vertical="center"/>
    </xf>
    <xf numFmtId="0" fontId="11" fillId="2" borderId="13" xfId="9" applyFont="1" applyFill="1" applyBorder="1" applyAlignment="1">
      <alignment horizontal="center" vertical="center"/>
    </xf>
    <xf numFmtId="179" fontId="11" fillId="2" borderId="13" xfId="9" applyNumberFormat="1" applyFont="1" applyFill="1" applyBorder="1" applyAlignment="1">
      <alignment horizontal="center" vertical="center"/>
    </xf>
    <xf numFmtId="187" fontId="11" fillId="2" borderId="13" xfId="9" applyNumberFormat="1" applyFont="1" applyFill="1" applyBorder="1" applyAlignment="1">
      <alignment horizontal="center" vertical="center"/>
    </xf>
    <xf numFmtId="0" fontId="11" fillId="2" borderId="45" xfId="9" applyFont="1" applyFill="1" applyBorder="1" applyAlignment="1">
      <alignment horizontal="left" vertical="center"/>
    </xf>
    <xf numFmtId="0" fontId="11" fillId="2" borderId="46" xfId="9" applyFont="1" applyFill="1" applyBorder="1" applyAlignment="1">
      <alignment horizontal="left" vertical="center"/>
    </xf>
    <xf numFmtId="186" fontId="11" fillId="2" borderId="0" xfId="9" applyNumberFormat="1" applyFont="1" applyFill="1" applyBorder="1">
      <alignment vertical="center"/>
    </xf>
    <xf numFmtId="189" fontId="11" fillId="2" borderId="0" xfId="9" applyNumberFormat="1" applyFont="1" applyFill="1" applyBorder="1">
      <alignment vertical="center"/>
    </xf>
    <xf numFmtId="0" fontId="21" fillId="3" borderId="13" xfId="0" applyFont="1" applyFill="1" applyBorder="1">
      <alignment vertical="center"/>
    </xf>
    <xf numFmtId="1" fontId="21" fillId="3" borderId="13" xfId="0" applyNumberFormat="1" applyFont="1" applyFill="1" applyBorder="1">
      <alignment vertical="center"/>
    </xf>
    <xf numFmtId="0" fontId="21" fillId="2" borderId="55" xfId="0" applyFont="1" applyFill="1" applyBorder="1">
      <alignment vertical="center"/>
    </xf>
    <xf numFmtId="1" fontId="21" fillId="2" borderId="55" xfId="0" applyNumberFormat="1" applyFont="1" applyFill="1" applyBorder="1">
      <alignment vertical="center"/>
    </xf>
    <xf numFmtId="0" fontId="12" fillId="2" borderId="0" xfId="0" applyFont="1" applyFill="1">
      <alignment vertical="center"/>
    </xf>
    <xf numFmtId="0" fontId="34" fillId="2" borderId="57" xfId="0" applyFont="1" applyFill="1" applyBorder="1" applyAlignment="1">
      <alignment horizontal="center" vertical="center"/>
    </xf>
    <xf numFmtId="0" fontId="34" fillId="2" borderId="58" xfId="0" applyFont="1" applyFill="1" applyBorder="1" applyAlignment="1">
      <alignment horizontal="center" vertical="center" shrinkToFit="1"/>
    </xf>
    <xf numFmtId="185" fontId="35" fillId="2" borderId="57" xfId="1" applyNumberFormat="1" applyFont="1" applyFill="1" applyBorder="1">
      <alignment vertical="center"/>
    </xf>
    <xf numFmtId="185" fontId="35" fillId="2" borderId="62" xfId="1" applyNumberFormat="1" applyFont="1" applyFill="1" applyBorder="1">
      <alignment vertical="center"/>
    </xf>
    <xf numFmtId="185" fontId="35" fillId="2" borderId="55" xfId="1" applyNumberFormat="1" applyFont="1" applyFill="1" applyBorder="1">
      <alignment vertical="center"/>
    </xf>
    <xf numFmtId="0" fontId="33" fillId="2" borderId="60" xfId="0" applyFont="1" applyFill="1" applyBorder="1">
      <alignment vertical="center"/>
    </xf>
    <xf numFmtId="185" fontId="33" fillId="2" borderId="60" xfId="0" applyNumberFormat="1" applyFont="1" applyFill="1" applyBorder="1">
      <alignment vertical="center"/>
    </xf>
    <xf numFmtId="190" fontId="35" fillId="2" borderId="9" xfId="1" applyNumberFormat="1" applyFont="1" applyFill="1" applyBorder="1">
      <alignment vertical="center"/>
    </xf>
    <xf numFmtId="190" fontId="35" fillId="2" borderId="11" xfId="1" applyNumberFormat="1" applyFont="1" applyFill="1" applyBorder="1">
      <alignment vertical="center"/>
    </xf>
    <xf numFmtId="49" fontId="34" fillId="0" borderId="0" xfId="12" applyNumberFormat="1" applyFont="1" applyFill="1"/>
    <xf numFmtId="0" fontId="34" fillId="0" borderId="0" xfId="12" applyFont="1" applyFill="1"/>
    <xf numFmtId="49" fontId="47" fillId="0" borderId="0" xfId="12" applyNumberFormat="1" applyFont="1" applyFill="1" applyAlignment="1"/>
    <xf numFmtId="192" fontId="34" fillId="0" borderId="0" xfId="12" applyNumberFormat="1" applyFont="1" applyFill="1" applyBorder="1"/>
    <xf numFmtId="192" fontId="34" fillId="0" borderId="60" xfId="12" applyNumberFormat="1" applyFont="1" applyFill="1" applyBorder="1"/>
    <xf numFmtId="192" fontId="34" fillId="0" borderId="75" xfId="12" applyNumberFormat="1" applyFont="1" applyFill="1" applyBorder="1"/>
    <xf numFmtId="192" fontId="34" fillId="0" borderId="76" xfId="12" applyNumberFormat="1" applyFont="1" applyFill="1" applyBorder="1"/>
    <xf numFmtId="0" fontId="34" fillId="0" borderId="0" xfId="12" applyFont="1" applyFill="1" applyBorder="1"/>
    <xf numFmtId="49" fontId="34" fillId="0" borderId="0" xfId="12" applyNumberFormat="1" applyFont="1" applyFill="1" applyAlignment="1">
      <alignment horizontal="right"/>
    </xf>
    <xf numFmtId="49" fontId="34" fillId="0" borderId="8" xfId="12" applyNumberFormat="1" applyFont="1" applyFill="1" applyBorder="1" applyAlignment="1">
      <alignment horizontal="right"/>
    </xf>
    <xf numFmtId="49" fontId="34" fillId="0" borderId="14" xfId="12" applyNumberFormat="1" applyFont="1" applyFill="1" applyBorder="1"/>
    <xf numFmtId="49" fontId="48" fillId="0" borderId="14" xfId="12" applyNumberFormat="1" applyFont="1" applyFill="1" applyBorder="1" applyAlignment="1">
      <alignment horizontal="center" vertical="center" wrapText="1"/>
    </xf>
    <xf numFmtId="49" fontId="48" fillId="0" borderId="61" xfId="12" applyNumberFormat="1" applyFont="1" applyFill="1" applyBorder="1" applyAlignment="1">
      <alignment horizontal="center" vertical="center" wrapText="1"/>
    </xf>
    <xf numFmtId="176" fontId="48" fillId="6" borderId="102" xfId="12" applyNumberFormat="1" applyFont="1" applyFill="1" applyBorder="1"/>
    <xf numFmtId="176" fontId="48" fillId="6" borderId="1" xfId="12" applyNumberFormat="1" applyFont="1" applyFill="1" applyBorder="1"/>
    <xf numFmtId="176" fontId="48" fillId="6" borderId="110" xfId="12" applyNumberFormat="1" applyFont="1" applyFill="1" applyBorder="1"/>
    <xf numFmtId="176" fontId="48" fillId="6" borderId="125" xfId="12" applyNumberFormat="1" applyFont="1" applyFill="1" applyBorder="1"/>
    <xf numFmtId="176" fontId="48" fillId="3" borderId="102" xfId="12" applyNumberFormat="1" applyFont="1" applyFill="1" applyBorder="1"/>
    <xf numFmtId="176" fontId="48" fillId="3" borderId="1" xfId="12" applyNumberFormat="1" applyFont="1" applyFill="1" applyBorder="1"/>
    <xf numFmtId="176" fontId="48" fillId="4" borderId="102" xfId="12" applyNumberFormat="1" applyFont="1" applyFill="1" applyBorder="1"/>
    <xf numFmtId="176" fontId="48" fillId="4" borderId="1" xfId="12" applyNumberFormat="1" applyFont="1" applyFill="1" applyBorder="1"/>
    <xf numFmtId="176" fontId="48" fillId="4" borderId="110" xfId="12" applyNumberFormat="1" applyFont="1" applyFill="1" applyBorder="1"/>
    <xf numFmtId="176" fontId="48" fillId="4" borderId="125" xfId="12" applyNumberFormat="1" applyFont="1" applyFill="1" applyBorder="1"/>
    <xf numFmtId="176" fontId="48" fillId="4" borderId="102" xfId="12" applyNumberFormat="1" applyFont="1" applyFill="1" applyBorder="1" applyAlignment="1">
      <alignment wrapText="1"/>
    </xf>
    <xf numFmtId="176" fontId="48" fillId="4" borderId="1" xfId="12" applyNumberFormat="1" applyFont="1" applyFill="1" applyBorder="1" applyAlignment="1">
      <alignment wrapText="1"/>
    </xf>
    <xf numFmtId="176" fontId="48" fillId="5" borderId="102" xfId="12" applyNumberFormat="1" applyFont="1" applyFill="1" applyBorder="1"/>
    <xf numFmtId="176" fontId="48" fillId="5" borderId="1" xfId="12" applyNumberFormat="1" applyFont="1" applyFill="1" applyBorder="1"/>
    <xf numFmtId="176" fontId="48" fillId="7" borderId="110" xfId="12" applyNumberFormat="1" applyFont="1" applyFill="1" applyBorder="1"/>
    <xf numFmtId="176" fontId="48" fillId="7" borderId="125" xfId="12" applyNumberFormat="1" applyFont="1" applyFill="1" applyBorder="1"/>
    <xf numFmtId="176" fontId="48" fillId="7" borderId="102" xfId="12" applyNumberFormat="1" applyFont="1" applyFill="1" applyBorder="1"/>
    <xf numFmtId="176" fontId="48" fillId="7" borderId="1" xfId="12" applyNumberFormat="1" applyFont="1" applyFill="1" applyBorder="1"/>
    <xf numFmtId="176" fontId="34" fillId="0" borderId="135" xfId="12" applyNumberFormat="1" applyFont="1" applyFill="1" applyBorder="1"/>
    <xf numFmtId="176" fontId="34" fillId="0" borderId="131" xfId="12" applyNumberFormat="1" applyFont="1" applyFill="1" applyBorder="1"/>
    <xf numFmtId="176" fontId="48" fillId="8" borderId="110" xfId="12" applyNumberFormat="1" applyFont="1" applyFill="1" applyBorder="1"/>
    <xf numFmtId="176" fontId="48" fillId="8" borderId="125" xfId="12" applyNumberFormat="1" applyFont="1" applyFill="1" applyBorder="1"/>
    <xf numFmtId="176" fontId="48" fillId="8" borderId="102" xfId="12" applyNumberFormat="1" applyFont="1" applyFill="1" applyBorder="1"/>
    <xf numFmtId="176" fontId="48" fillId="8" borderId="1" xfId="12" applyNumberFormat="1" applyFont="1" applyFill="1" applyBorder="1"/>
    <xf numFmtId="176" fontId="48" fillId="9" borderId="102" xfId="12" applyNumberFormat="1" applyFont="1" applyFill="1" applyBorder="1"/>
    <xf numFmtId="176" fontId="48" fillId="9" borderId="1" xfId="12" applyNumberFormat="1" applyFont="1" applyFill="1" applyBorder="1"/>
    <xf numFmtId="176" fontId="48" fillId="0" borderId="135" xfId="12" applyNumberFormat="1" applyFont="1" applyFill="1" applyBorder="1"/>
    <xf numFmtId="176" fontId="48" fillId="0" borderId="131" xfId="12" applyNumberFormat="1" applyFont="1" applyFill="1" applyBorder="1"/>
    <xf numFmtId="176" fontId="48" fillId="0" borderId="135" xfId="12" applyNumberFormat="1" applyFont="1" applyFill="1" applyBorder="1" applyAlignment="1">
      <alignment wrapText="1"/>
    </xf>
    <xf numFmtId="176" fontId="48" fillId="0" borderId="131" xfId="12" applyNumberFormat="1" applyFont="1" applyFill="1" applyBorder="1" applyAlignment="1">
      <alignment wrapText="1"/>
    </xf>
    <xf numFmtId="176" fontId="48" fillId="10" borderId="147" xfId="12" applyNumberFormat="1" applyFont="1" applyFill="1" applyBorder="1"/>
    <xf numFmtId="176" fontId="48" fillId="10" borderId="142" xfId="12" applyNumberFormat="1" applyFont="1" applyFill="1" applyBorder="1"/>
    <xf numFmtId="176" fontId="48" fillId="10" borderId="102" xfId="12" applyNumberFormat="1" applyFont="1" applyFill="1" applyBorder="1"/>
    <xf numFmtId="176" fontId="48" fillId="10" borderId="1" xfId="12" applyNumberFormat="1" applyFont="1" applyFill="1" applyBorder="1"/>
    <xf numFmtId="176" fontId="48" fillId="10" borderId="110" xfId="12" applyNumberFormat="1" applyFont="1" applyFill="1" applyBorder="1"/>
    <xf numFmtId="176" fontId="48" fillId="10" borderId="125" xfId="12" applyNumberFormat="1" applyFont="1" applyFill="1" applyBorder="1"/>
    <xf numFmtId="176" fontId="48" fillId="10" borderId="102" xfId="12" applyNumberFormat="1" applyFont="1" applyFill="1" applyBorder="1" applyAlignment="1">
      <alignment wrapText="1"/>
    </xf>
    <xf numFmtId="176" fontId="48" fillId="10" borderId="1" xfId="12" applyNumberFormat="1" applyFont="1" applyFill="1" applyBorder="1" applyAlignment="1">
      <alignment wrapText="1"/>
    </xf>
    <xf numFmtId="176" fontId="48" fillId="11" borderId="102" xfId="12" applyNumberFormat="1" applyFont="1" applyFill="1" applyBorder="1"/>
    <xf numFmtId="176" fontId="48" fillId="11" borderId="1" xfId="12" applyNumberFormat="1" applyFont="1" applyFill="1" applyBorder="1"/>
    <xf numFmtId="176" fontId="48" fillId="11" borderId="110" xfId="12" applyNumberFormat="1" applyFont="1" applyFill="1" applyBorder="1"/>
    <xf numFmtId="176" fontId="48" fillId="11" borderId="125" xfId="12" applyNumberFormat="1" applyFont="1" applyFill="1" applyBorder="1"/>
    <xf numFmtId="176" fontId="48" fillId="12" borderId="102" xfId="12" applyNumberFormat="1" applyFont="1" applyFill="1" applyBorder="1"/>
    <xf numFmtId="176" fontId="48" fillId="12" borderId="1" xfId="12" applyNumberFormat="1" applyFont="1" applyFill="1" applyBorder="1"/>
    <xf numFmtId="176" fontId="48" fillId="13" borderId="102" xfId="12" applyNumberFormat="1" applyFont="1" applyFill="1" applyBorder="1"/>
    <xf numFmtId="176" fontId="48" fillId="13" borderId="1" xfId="12" applyNumberFormat="1" applyFont="1" applyFill="1" applyBorder="1"/>
    <xf numFmtId="176" fontId="48" fillId="14" borderId="110" xfId="12" applyNumberFormat="1" applyFont="1" applyFill="1" applyBorder="1"/>
    <xf numFmtId="176" fontId="48" fillId="14" borderId="125" xfId="12" applyNumberFormat="1" applyFont="1" applyFill="1" applyBorder="1"/>
    <xf numFmtId="176" fontId="48" fillId="14" borderId="102" xfId="12" applyNumberFormat="1" applyFont="1" applyFill="1" applyBorder="1"/>
    <xf numFmtId="176" fontId="48" fillId="14" borderId="1" xfId="12" applyNumberFormat="1" applyFont="1" applyFill="1" applyBorder="1"/>
    <xf numFmtId="176" fontId="48" fillId="15" borderId="102" xfId="12" applyNumberFormat="1" applyFont="1" applyFill="1" applyBorder="1"/>
    <xf numFmtId="176" fontId="48" fillId="15" borderId="1" xfId="12" applyNumberFormat="1" applyFont="1" applyFill="1" applyBorder="1"/>
    <xf numFmtId="176" fontId="48" fillId="15" borderId="110" xfId="12" applyNumberFormat="1" applyFont="1" applyFill="1" applyBorder="1"/>
    <xf numFmtId="176" fontId="48" fillId="15" borderId="125" xfId="12" applyNumberFormat="1" applyFont="1" applyFill="1" applyBorder="1"/>
    <xf numFmtId="176" fontId="48" fillId="16" borderId="102" xfId="12" applyNumberFormat="1" applyFont="1" applyFill="1" applyBorder="1"/>
    <xf numFmtId="176" fontId="48" fillId="16" borderId="1" xfId="12" applyNumberFormat="1" applyFont="1" applyFill="1" applyBorder="1"/>
    <xf numFmtId="176" fontId="48" fillId="17" borderId="102" xfId="12" applyNumberFormat="1" applyFont="1" applyFill="1" applyBorder="1"/>
    <xf numFmtId="176" fontId="48" fillId="17" borderId="1" xfId="12" applyNumberFormat="1" applyFont="1" applyFill="1" applyBorder="1"/>
    <xf numFmtId="176" fontId="48" fillId="17" borderId="148" xfId="12" applyNumberFormat="1" applyFont="1" applyFill="1" applyBorder="1"/>
    <xf numFmtId="176" fontId="48" fillId="17" borderId="136" xfId="12" applyNumberFormat="1" applyFont="1" applyFill="1" applyBorder="1"/>
    <xf numFmtId="176" fontId="48" fillId="18" borderId="102" xfId="12" applyNumberFormat="1" applyFont="1" applyFill="1" applyBorder="1"/>
    <xf numFmtId="176" fontId="48" fillId="18" borderId="1" xfId="12" applyNumberFormat="1" applyFont="1" applyFill="1" applyBorder="1"/>
    <xf numFmtId="176" fontId="48" fillId="18" borderId="110" xfId="12" applyNumberFormat="1" applyFont="1" applyFill="1" applyBorder="1"/>
    <xf numFmtId="176" fontId="48" fillId="18" borderId="125" xfId="12" applyNumberFormat="1" applyFont="1" applyFill="1" applyBorder="1"/>
    <xf numFmtId="176" fontId="48" fillId="19" borderId="102" xfId="12" applyNumberFormat="1" applyFont="1" applyFill="1" applyBorder="1"/>
    <xf numFmtId="176" fontId="48" fillId="19" borderId="1" xfId="12" applyNumberFormat="1" applyFont="1" applyFill="1" applyBorder="1"/>
    <xf numFmtId="176" fontId="48" fillId="0" borderId="155" xfId="12" applyNumberFormat="1" applyFont="1" applyFill="1" applyBorder="1"/>
    <xf numFmtId="176" fontId="48" fillId="0" borderId="151" xfId="12" applyNumberFormat="1" applyFont="1" applyFill="1" applyBorder="1"/>
    <xf numFmtId="176" fontId="48" fillId="20" borderId="102" xfId="12" applyNumberFormat="1" applyFont="1" applyFill="1" applyBorder="1"/>
    <xf numFmtId="176" fontId="48" fillId="20" borderId="1" xfId="12" applyNumberFormat="1" applyFont="1" applyFill="1" applyBorder="1"/>
    <xf numFmtId="176" fontId="48" fillId="20" borderId="148" xfId="12" applyNumberFormat="1" applyFont="1" applyFill="1" applyBorder="1"/>
    <xf numFmtId="176" fontId="48" fillId="20" borderId="136" xfId="12" applyNumberFormat="1" applyFont="1" applyFill="1" applyBorder="1"/>
    <xf numFmtId="176" fontId="48" fillId="21" borderId="102" xfId="12" applyNumberFormat="1" applyFont="1" applyFill="1" applyBorder="1"/>
    <xf numFmtId="176" fontId="48" fillId="21" borderId="1" xfId="12" applyNumberFormat="1" applyFont="1" applyFill="1" applyBorder="1"/>
    <xf numFmtId="176" fontId="48" fillId="21" borderId="110" xfId="12" applyNumberFormat="1" applyFont="1" applyFill="1" applyBorder="1"/>
    <xf numFmtId="176" fontId="48" fillId="21" borderId="125" xfId="12" applyNumberFormat="1" applyFont="1" applyFill="1" applyBorder="1"/>
    <xf numFmtId="176" fontId="48" fillId="22" borderId="102" xfId="12" applyNumberFormat="1" applyFont="1" applyFill="1" applyBorder="1"/>
    <xf numFmtId="176" fontId="48" fillId="22" borderId="1" xfId="12" applyNumberFormat="1" applyFont="1" applyFill="1" applyBorder="1"/>
    <xf numFmtId="49" fontId="34" fillId="0" borderId="1" xfId="12" applyNumberFormat="1" applyFont="1" applyFill="1" applyBorder="1" applyAlignment="1">
      <alignment horizontal="right"/>
    </xf>
    <xf numFmtId="49" fontId="48" fillId="0" borderId="0" xfId="12" applyNumberFormat="1" applyFont="1" applyFill="1" applyBorder="1"/>
    <xf numFmtId="176" fontId="48" fillId="0" borderId="102" xfId="12" applyNumberFormat="1" applyFont="1" applyFill="1" applyBorder="1"/>
    <xf numFmtId="176" fontId="48" fillId="0" borderId="1" xfId="12" applyNumberFormat="1" applyFont="1" applyFill="1" applyBorder="1"/>
    <xf numFmtId="176" fontId="48" fillId="3" borderId="148" xfId="12" applyNumberFormat="1" applyFont="1" applyFill="1" applyBorder="1"/>
    <xf numFmtId="176" fontId="48" fillId="3" borderId="136" xfId="12" applyNumberFormat="1" applyFont="1" applyFill="1" applyBorder="1"/>
    <xf numFmtId="176" fontId="48" fillId="5" borderId="148" xfId="12" applyNumberFormat="1" applyFont="1" applyFill="1" applyBorder="1"/>
    <xf numFmtId="176" fontId="48" fillId="5" borderId="136" xfId="12" applyNumberFormat="1" applyFont="1" applyFill="1" applyBorder="1"/>
    <xf numFmtId="176" fontId="48" fillId="5" borderId="110" xfId="12" applyNumberFormat="1" applyFont="1" applyFill="1" applyBorder="1"/>
    <xf numFmtId="176" fontId="48" fillId="5" borderId="125" xfId="12" applyNumberFormat="1" applyFont="1" applyFill="1" applyBorder="1"/>
    <xf numFmtId="176" fontId="48" fillId="8" borderId="148" xfId="12" applyNumberFormat="1" applyFont="1" applyFill="1" applyBorder="1"/>
    <xf numFmtId="176" fontId="48" fillId="8" borderId="136" xfId="12" applyNumberFormat="1" applyFont="1" applyFill="1" applyBorder="1"/>
    <xf numFmtId="176" fontId="48" fillId="9" borderId="110" xfId="12" applyNumberFormat="1" applyFont="1" applyFill="1" applyBorder="1"/>
    <xf numFmtId="176" fontId="48" fillId="9" borderId="125" xfId="12" applyNumberFormat="1" applyFont="1" applyFill="1" applyBorder="1"/>
    <xf numFmtId="192" fontId="34" fillId="3" borderId="0" xfId="12" applyNumberFormat="1" applyFont="1" applyFill="1" applyBorder="1"/>
    <xf numFmtId="192" fontId="34" fillId="3" borderId="108" xfId="12" applyNumberFormat="1" applyFont="1" applyFill="1" applyBorder="1"/>
    <xf numFmtId="49" fontId="34" fillId="0" borderId="0" xfId="12" applyNumberFormat="1" applyFont="1" applyFill="1" applyAlignment="1">
      <alignment horizontal="center" vertical="center"/>
    </xf>
    <xf numFmtId="49" fontId="34" fillId="0" borderId="6" xfId="12" applyNumberFormat="1" applyFont="1" applyFill="1" applyBorder="1" applyAlignment="1">
      <alignment horizontal="center" vertical="center"/>
    </xf>
    <xf numFmtId="49" fontId="34" fillId="0" borderId="15" xfId="12" applyNumberFormat="1" applyFont="1" applyFill="1" applyBorder="1" applyAlignment="1">
      <alignment horizontal="center" vertical="center"/>
    </xf>
    <xf numFmtId="49" fontId="34" fillId="3" borderId="15" xfId="12" applyNumberFormat="1" applyFont="1" applyFill="1" applyBorder="1" applyAlignment="1">
      <alignment horizontal="center" vertical="center"/>
    </xf>
    <xf numFmtId="49" fontId="34" fillId="0" borderId="59" xfId="12" applyNumberFormat="1" applyFont="1" applyFill="1" applyBorder="1" applyAlignment="1">
      <alignment horizontal="center" vertical="center"/>
    </xf>
    <xf numFmtId="49" fontId="34" fillId="0" borderId="7" xfId="12" applyNumberFormat="1" applyFont="1" applyFill="1" applyBorder="1" applyAlignment="1">
      <alignment horizontal="center" vertical="center"/>
    </xf>
    <xf numFmtId="49" fontId="34" fillId="0" borderId="57" xfId="12" applyNumberFormat="1" applyFont="1" applyFill="1" applyBorder="1" applyAlignment="1">
      <alignment horizontal="center" vertical="center"/>
    </xf>
    <xf numFmtId="49" fontId="51" fillId="0" borderId="14" xfId="12" applyNumberFormat="1" applyFont="1" applyFill="1" applyBorder="1" applyAlignment="1">
      <alignment horizontal="center" vertical="center" wrapText="1"/>
    </xf>
    <xf numFmtId="49" fontId="51" fillId="3" borderId="14" xfId="12" applyNumberFormat="1" applyFont="1" applyFill="1" applyBorder="1" applyAlignment="1">
      <alignment horizontal="center" vertical="center" wrapText="1"/>
    </xf>
    <xf numFmtId="49" fontId="34" fillId="0" borderId="2" xfId="12" applyNumberFormat="1" applyFont="1" applyFill="1" applyBorder="1"/>
    <xf numFmtId="49" fontId="34" fillId="0" borderId="58" xfId="12" applyNumberFormat="1" applyFont="1" applyFill="1" applyBorder="1"/>
    <xf numFmtId="49" fontId="51" fillId="0" borderId="0" xfId="12" applyNumberFormat="1" applyFont="1" applyFill="1" applyBorder="1"/>
    <xf numFmtId="0" fontId="34" fillId="0" borderId="4" xfId="12" applyFont="1" applyFill="1" applyBorder="1"/>
    <xf numFmtId="0" fontId="34" fillId="0" borderId="57" xfId="12" applyFont="1" applyFill="1" applyBorder="1"/>
    <xf numFmtId="0" fontId="34" fillId="0" borderId="15" xfId="12" applyFont="1" applyFill="1" applyBorder="1"/>
    <xf numFmtId="0" fontId="34" fillId="0" borderId="7" xfId="12" applyFont="1" applyFill="1" applyBorder="1"/>
    <xf numFmtId="49" fontId="34" fillId="3" borderId="125" xfId="12" applyNumberFormat="1" applyFont="1" applyFill="1" applyBorder="1" applyAlignment="1">
      <alignment horizontal="right"/>
    </xf>
    <xf numFmtId="49" fontId="51" fillId="3" borderId="108" xfId="12" applyNumberFormat="1" applyFont="1" applyFill="1" applyBorder="1"/>
    <xf numFmtId="192" fontId="34" fillId="3" borderId="126" xfId="12" applyNumberFormat="1" applyFont="1" applyFill="1" applyBorder="1"/>
    <xf numFmtId="0" fontId="34" fillId="3" borderId="108" xfId="12" applyFont="1" applyFill="1" applyBorder="1"/>
    <xf numFmtId="0" fontId="34" fillId="3" borderId="128" xfId="12" applyFont="1" applyFill="1" applyBorder="1"/>
    <xf numFmtId="0" fontId="34" fillId="3" borderId="207" xfId="12" applyFont="1" applyFill="1" applyBorder="1"/>
    <xf numFmtId="49" fontId="48" fillId="0" borderId="0" xfId="12" applyNumberFormat="1" applyFont="1" applyFill="1" applyBorder="1" applyAlignment="1">
      <alignment wrapText="1"/>
    </xf>
    <xf numFmtId="0" fontId="34" fillId="0" borderId="62" xfId="12" applyFont="1" applyFill="1" applyBorder="1"/>
    <xf numFmtId="49" fontId="34" fillId="0" borderId="71" xfId="12" applyNumberFormat="1" applyFont="1" applyFill="1" applyBorder="1" applyAlignment="1">
      <alignment horizontal="right"/>
    </xf>
    <xf numFmtId="49" fontId="48" fillId="0" borderId="75" xfId="12" applyNumberFormat="1" applyFont="1" applyFill="1" applyBorder="1"/>
    <xf numFmtId="192" fontId="34" fillId="3" borderId="75" xfId="12" applyNumberFormat="1" applyFont="1" applyFill="1" applyBorder="1"/>
    <xf numFmtId="0" fontId="34" fillId="0" borderId="75" xfId="12" applyFont="1" applyFill="1" applyBorder="1"/>
    <xf numFmtId="0" fontId="34" fillId="0" borderId="72" xfId="12" applyFont="1" applyFill="1" applyBorder="1"/>
    <xf numFmtId="0" fontId="34" fillId="0" borderId="77" xfId="12" applyFont="1" applyFill="1" applyBorder="1"/>
    <xf numFmtId="49" fontId="34" fillId="0" borderId="0" xfId="12" applyNumberFormat="1" applyFont="1" applyFill="1" applyBorder="1"/>
    <xf numFmtId="0" fontId="34" fillId="3" borderId="0" xfId="12" applyFont="1" applyFill="1" applyBorder="1"/>
    <xf numFmtId="0" fontId="34" fillId="0" borderId="60" xfId="12" applyFont="1" applyFill="1" applyBorder="1"/>
    <xf numFmtId="0" fontId="34" fillId="0" borderId="58" xfId="12" applyFont="1" applyFill="1" applyBorder="1"/>
    <xf numFmtId="0" fontId="34" fillId="0" borderId="14" xfId="12" applyFont="1" applyFill="1" applyBorder="1"/>
    <xf numFmtId="0" fontId="34" fillId="0" borderId="2" xfId="12" applyFont="1" applyFill="1" applyBorder="1"/>
    <xf numFmtId="0" fontId="34" fillId="3" borderId="14" xfId="12" applyFont="1" applyFill="1" applyBorder="1"/>
    <xf numFmtId="0" fontId="34" fillId="0" borderId="61" xfId="12" applyFont="1" applyFill="1" applyBorder="1"/>
    <xf numFmtId="176" fontId="34" fillId="0" borderId="0" xfId="12" applyNumberFormat="1" applyFont="1" applyFill="1"/>
    <xf numFmtId="176" fontId="47" fillId="0" borderId="0" xfId="12" applyNumberFormat="1" applyFont="1" applyFill="1" applyAlignment="1"/>
    <xf numFmtId="176" fontId="34" fillId="0" borderId="0" xfId="12" applyNumberFormat="1" applyFont="1" applyFill="1" applyAlignment="1">
      <alignment horizontal="right"/>
    </xf>
    <xf numFmtId="176" fontId="34" fillId="0" borderId="15" xfId="12" applyNumberFormat="1" applyFont="1" applyFill="1" applyBorder="1"/>
    <xf numFmtId="176" fontId="36" fillId="0" borderId="0" xfId="12" applyNumberFormat="1" applyFont="1" applyFill="1" applyBorder="1"/>
    <xf numFmtId="176" fontId="34" fillId="0" borderId="0" xfId="12" applyNumberFormat="1" applyFont="1" applyFill="1" applyBorder="1"/>
    <xf numFmtId="176" fontId="34" fillId="0" borderId="60" xfId="12" applyNumberFormat="1" applyFont="1" applyFill="1" applyBorder="1"/>
    <xf numFmtId="176" fontId="34" fillId="0" borderId="99" xfId="12" applyNumberFormat="1" applyFont="1" applyFill="1" applyBorder="1"/>
    <xf numFmtId="176" fontId="34" fillId="0" borderId="101" xfId="12" applyNumberFormat="1" applyFont="1" applyFill="1" applyBorder="1"/>
    <xf numFmtId="176" fontId="34" fillId="0" borderId="102" xfId="12" applyNumberFormat="1" applyFont="1" applyFill="1" applyBorder="1"/>
    <xf numFmtId="176" fontId="34" fillId="0" borderId="108" xfId="12" applyNumberFormat="1" applyFont="1" applyFill="1" applyBorder="1"/>
    <xf numFmtId="176" fontId="34" fillId="0" borderId="109" xfId="12" applyNumberFormat="1" applyFont="1" applyFill="1" applyBorder="1"/>
    <xf numFmtId="176" fontId="36" fillId="0" borderId="114" xfId="12" applyNumberFormat="1" applyFont="1" applyFill="1" applyBorder="1"/>
    <xf numFmtId="176" fontId="34" fillId="0" borderId="114" xfId="12" applyNumberFormat="1" applyFont="1" applyFill="1" applyBorder="1"/>
    <xf numFmtId="176" fontId="34" fillId="0" borderId="115" xfId="12" applyNumberFormat="1" applyFont="1" applyFill="1" applyBorder="1"/>
    <xf numFmtId="176" fontId="34" fillId="0" borderId="116" xfId="12" applyNumberFormat="1" applyFont="1" applyFill="1" applyBorder="1"/>
    <xf numFmtId="176" fontId="34" fillId="0" borderId="14" xfId="12" applyNumberFormat="1" applyFont="1" applyFill="1" applyBorder="1"/>
    <xf numFmtId="176" fontId="34" fillId="0" borderId="98" xfId="12" applyNumberFormat="1" applyFont="1" applyFill="1" applyBorder="1"/>
    <xf numFmtId="176" fontId="34" fillId="0" borderId="1" xfId="12" applyNumberFormat="1" applyFont="1" applyFill="1" applyBorder="1"/>
    <xf numFmtId="176" fontId="34" fillId="0" borderId="118" xfId="12" applyNumberFormat="1" applyFont="1" applyFill="1" applyBorder="1"/>
    <xf numFmtId="176" fontId="36" fillId="0" borderId="120" xfId="12" applyNumberFormat="1" applyFont="1" applyFill="1" applyBorder="1"/>
    <xf numFmtId="176" fontId="34" fillId="0" borderId="120" xfId="12" applyNumberFormat="1" applyFont="1" applyFill="1" applyBorder="1"/>
    <xf numFmtId="176" fontId="34" fillId="0" borderId="121" xfId="12" applyNumberFormat="1" applyFont="1" applyFill="1" applyBorder="1"/>
    <xf numFmtId="176" fontId="34" fillId="0" borderId="122" xfId="12" applyNumberFormat="1" applyFont="1" applyFill="1" applyBorder="1"/>
    <xf numFmtId="176" fontId="36" fillId="0" borderId="0" xfId="12" applyNumberFormat="1" applyFont="1" applyFill="1"/>
    <xf numFmtId="176" fontId="34" fillId="0" borderId="6" xfId="12" applyNumberFormat="1" applyFont="1" applyFill="1" applyBorder="1" applyAlignment="1">
      <alignment horizontal="right"/>
    </xf>
    <xf numFmtId="176" fontId="34" fillId="6" borderId="6" xfId="12" applyNumberFormat="1" applyFont="1" applyFill="1" applyBorder="1" applyAlignment="1">
      <alignment horizontal="center"/>
    </xf>
    <xf numFmtId="176" fontId="34" fillId="6" borderId="15" xfId="12" applyNumberFormat="1" applyFont="1" applyFill="1" applyBorder="1" applyAlignment="1">
      <alignment horizontal="center"/>
    </xf>
    <xf numFmtId="176" fontId="36" fillId="0" borderId="15" xfId="12" applyNumberFormat="1" applyFont="1" applyFill="1" applyBorder="1" applyAlignment="1">
      <alignment horizontal="center"/>
    </xf>
    <xf numFmtId="176" fontId="34" fillId="3" borderId="15" xfId="12" applyNumberFormat="1" applyFont="1" applyFill="1" applyBorder="1" applyAlignment="1">
      <alignment horizontal="center"/>
    </xf>
    <xf numFmtId="176" fontId="34" fillId="4" borderId="15" xfId="12" applyNumberFormat="1" applyFont="1" applyFill="1" applyBorder="1" applyAlignment="1">
      <alignment horizontal="center"/>
    </xf>
    <xf numFmtId="176" fontId="34" fillId="5" borderId="15" xfId="12" applyNumberFormat="1" applyFont="1" applyFill="1" applyBorder="1" applyAlignment="1">
      <alignment horizontal="center"/>
    </xf>
    <xf numFmtId="176" fontId="34" fillId="7" borderId="15" xfId="12" applyNumberFormat="1" applyFont="1" applyFill="1" applyBorder="1" applyAlignment="1">
      <alignment horizontal="center"/>
    </xf>
    <xf numFmtId="176" fontId="34" fillId="0" borderId="158" xfId="12" applyNumberFormat="1" applyFont="1" applyFill="1" applyBorder="1" applyAlignment="1">
      <alignment horizontal="center"/>
    </xf>
    <xf numFmtId="176" fontId="34" fillId="8" borderId="15" xfId="12" applyNumberFormat="1" applyFont="1" applyFill="1" applyBorder="1" applyAlignment="1">
      <alignment horizontal="center"/>
    </xf>
    <xf numFmtId="176" fontId="34" fillId="9" borderId="15" xfId="12" applyNumberFormat="1" applyFont="1" applyFill="1" applyBorder="1" applyAlignment="1">
      <alignment horizontal="center"/>
    </xf>
    <xf numFmtId="176" fontId="34" fillId="10" borderId="15" xfId="12" applyNumberFormat="1" applyFont="1" applyFill="1" applyBorder="1" applyAlignment="1">
      <alignment horizontal="center"/>
    </xf>
    <xf numFmtId="176" fontId="34" fillId="11" borderId="15" xfId="12" applyNumberFormat="1" applyFont="1" applyFill="1" applyBorder="1" applyAlignment="1">
      <alignment horizontal="center"/>
    </xf>
    <xf numFmtId="176" fontId="34" fillId="12" borderId="15" xfId="12" applyNumberFormat="1" applyFont="1" applyFill="1" applyBorder="1" applyAlignment="1">
      <alignment horizontal="center"/>
    </xf>
    <xf numFmtId="176" fontId="34" fillId="13" borderId="15" xfId="12" applyNumberFormat="1" applyFont="1" applyFill="1" applyBorder="1" applyAlignment="1">
      <alignment horizontal="center"/>
    </xf>
    <xf numFmtId="176" fontId="34" fillId="14" borderId="15" xfId="12" applyNumberFormat="1" applyFont="1" applyFill="1" applyBorder="1" applyAlignment="1">
      <alignment horizontal="center"/>
    </xf>
    <xf numFmtId="176" fontId="34" fillId="15" borderId="15" xfId="12" applyNumberFormat="1" applyFont="1" applyFill="1" applyBorder="1" applyAlignment="1">
      <alignment horizontal="center"/>
    </xf>
    <xf numFmtId="176" fontId="34" fillId="16" borderId="15" xfId="12" applyNumberFormat="1" applyFont="1" applyFill="1" applyBorder="1" applyAlignment="1">
      <alignment horizontal="center"/>
    </xf>
    <xf numFmtId="176" fontId="34" fillId="17" borderId="15" xfId="12" applyNumberFormat="1" applyFont="1" applyFill="1" applyBorder="1" applyAlignment="1">
      <alignment horizontal="center"/>
    </xf>
    <xf numFmtId="176" fontId="34" fillId="18" borderId="15" xfId="12" applyNumberFormat="1" applyFont="1" applyFill="1" applyBorder="1" applyAlignment="1">
      <alignment horizontal="center"/>
    </xf>
    <xf numFmtId="176" fontId="34" fillId="19" borderId="15" xfId="12" applyNumberFormat="1" applyFont="1" applyFill="1" applyBorder="1" applyAlignment="1">
      <alignment horizontal="center"/>
    </xf>
    <xf numFmtId="176" fontId="34" fillId="20" borderId="15" xfId="12" applyNumberFormat="1" applyFont="1" applyFill="1" applyBorder="1" applyAlignment="1">
      <alignment horizontal="center"/>
    </xf>
    <xf numFmtId="176" fontId="34" fillId="21" borderId="15" xfId="12" applyNumberFormat="1" applyFont="1" applyFill="1" applyBorder="1" applyAlignment="1">
      <alignment horizontal="center"/>
    </xf>
    <xf numFmtId="176" fontId="34" fillId="22" borderId="15" xfId="12" applyNumberFormat="1" applyFont="1" applyFill="1" applyBorder="1" applyAlignment="1">
      <alignment horizontal="center"/>
    </xf>
    <xf numFmtId="176" fontId="34" fillId="0" borderId="15" xfId="12" applyNumberFormat="1" applyFont="1" applyFill="1" applyBorder="1" applyAlignment="1">
      <alignment horizontal="center"/>
    </xf>
    <xf numFmtId="176" fontId="34" fillId="0" borderId="94" xfId="12" applyNumberFormat="1" applyFont="1" applyFill="1" applyBorder="1" applyAlignment="1">
      <alignment horizontal="center"/>
    </xf>
    <xf numFmtId="176" fontId="34" fillId="0" borderId="159" xfId="12" applyNumberFormat="1" applyFont="1" applyFill="1" applyBorder="1" applyAlignment="1">
      <alignment horizontal="center"/>
    </xf>
    <xf numFmtId="176" fontId="34" fillId="0" borderId="123" xfId="12" applyNumberFormat="1" applyFont="1" applyFill="1" applyBorder="1" applyAlignment="1">
      <alignment horizontal="center"/>
    </xf>
    <xf numFmtId="176" fontId="34" fillId="0" borderId="7" xfId="12" applyNumberFormat="1" applyFont="1" applyFill="1" applyBorder="1" applyAlignment="1">
      <alignment horizontal="center"/>
    </xf>
    <xf numFmtId="176" fontId="34" fillId="0" borderId="8" xfId="12" applyNumberFormat="1" applyFont="1" applyFill="1" applyBorder="1" applyAlignment="1">
      <alignment horizontal="right"/>
    </xf>
    <xf numFmtId="176" fontId="48" fillId="6" borderId="8" xfId="12" applyNumberFormat="1" applyFont="1" applyFill="1" applyBorder="1" applyAlignment="1">
      <alignment horizontal="center" vertical="center" wrapText="1"/>
    </xf>
    <xf numFmtId="176" fontId="48" fillId="6" borderId="14" xfId="12" applyNumberFormat="1" applyFont="1" applyFill="1" applyBorder="1" applyAlignment="1">
      <alignment horizontal="center" vertical="center" wrapText="1"/>
    </xf>
    <xf numFmtId="176" fontId="48" fillId="6" borderId="0" xfId="12" applyNumberFormat="1" applyFont="1" applyFill="1" applyBorder="1" applyAlignment="1">
      <alignment horizontal="center" vertical="center" wrapText="1"/>
    </xf>
    <xf numFmtId="176" fontId="51" fillId="0" borderId="0" xfId="12" applyNumberFormat="1" applyFont="1" applyFill="1" applyBorder="1" applyAlignment="1">
      <alignment horizontal="center" vertical="center" wrapText="1"/>
    </xf>
    <xf numFmtId="176" fontId="48" fillId="3" borderId="14" xfId="12" applyNumberFormat="1" applyFont="1" applyFill="1" applyBorder="1" applyAlignment="1">
      <alignment horizontal="center" vertical="center" wrapText="1"/>
    </xf>
    <xf numFmtId="176" fontId="48" fillId="4" borderId="14" xfId="12" applyNumberFormat="1" applyFont="1" applyFill="1" applyBorder="1" applyAlignment="1">
      <alignment horizontal="center" vertical="center" wrapText="1"/>
    </xf>
    <xf numFmtId="176" fontId="48" fillId="5" borderId="14" xfId="12" applyNumberFormat="1" applyFont="1" applyFill="1" applyBorder="1" applyAlignment="1">
      <alignment horizontal="center" vertical="center" wrapText="1"/>
    </xf>
    <xf numFmtId="176" fontId="48" fillId="7" borderId="14" xfId="12" applyNumberFormat="1" applyFont="1" applyFill="1" applyBorder="1" applyAlignment="1">
      <alignment horizontal="center" vertical="center" wrapText="1"/>
    </xf>
    <xf numFmtId="176" fontId="48" fillId="0" borderId="160" xfId="12" applyNumberFormat="1" applyFont="1" applyFill="1" applyBorder="1" applyAlignment="1">
      <alignment horizontal="center" vertical="center" wrapText="1"/>
    </xf>
    <xf numFmtId="176" fontId="48" fillId="8" borderId="14" xfId="12" applyNumberFormat="1" applyFont="1" applyFill="1" applyBorder="1" applyAlignment="1">
      <alignment horizontal="center" vertical="center" wrapText="1"/>
    </xf>
    <xf numFmtId="176" fontId="48" fillId="9" borderId="14" xfId="12" applyNumberFormat="1" applyFont="1" applyFill="1" applyBorder="1" applyAlignment="1">
      <alignment horizontal="center" vertical="center" wrapText="1"/>
    </xf>
    <xf numFmtId="176" fontId="48" fillId="10" borderId="14" xfId="12" applyNumberFormat="1" applyFont="1" applyFill="1" applyBorder="1" applyAlignment="1">
      <alignment horizontal="center" vertical="center" wrapText="1"/>
    </xf>
    <xf numFmtId="176" fontId="48" fillId="11" borderId="14" xfId="12" applyNumberFormat="1" applyFont="1" applyFill="1" applyBorder="1" applyAlignment="1">
      <alignment horizontal="center" vertical="center" wrapText="1"/>
    </xf>
    <xf numFmtId="176" fontId="48" fillId="12" borderId="14" xfId="12" applyNumberFormat="1" applyFont="1" applyFill="1" applyBorder="1" applyAlignment="1">
      <alignment horizontal="center" vertical="center" wrapText="1"/>
    </xf>
    <xf numFmtId="176" fontId="48" fillId="13" borderId="14" xfId="12" applyNumberFormat="1" applyFont="1" applyFill="1" applyBorder="1" applyAlignment="1">
      <alignment horizontal="center" vertical="center" wrapText="1"/>
    </xf>
    <xf numFmtId="176" fontId="48" fillId="14" borderId="14" xfId="12" applyNumberFormat="1" applyFont="1" applyFill="1" applyBorder="1" applyAlignment="1">
      <alignment horizontal="center" vertical="center" wrapText="1"/>
    </xf>
    <xf numFmtId="176" fontId="48" fillId="15" borderId="14" xfId="12" applyNumberFormat="1" applyFont="1" applyFill="1" applyBorder="1" applyAlignment="1">
      <alignment horizontal="center" vertical="center" wrapText="1"/>
    </xf>
    <xf numFmtId="176" fontId="48" fillId="16" borderId="14" xfId="12" applyNumberFormat="1" applyFont="1" applyFill="1" applyBorder="1" applyAlignment="1">
      <alignment horizontal="center" vertical="center" wrapText="1"/>
    </xf>
    <xf numFmtId="176" fontId="48" fillId="17" borderId="14" xfId="12" applyNumberFormat="1" applyFont="1" applyFill="1" applyBorder="1" applyAlignment="1">
      <alignment horizontal="center" vertical="center" wrapText="1"/>
    </xf>
    <xf numFmtId="176" fontId="48" fillId="18" borderId="14" xfId="12" applyNumberFormat="1" applyFont="1" applyFill="1" applyBorder="1" applyAlignment="1">
      <alignment horizontal="center" vertical="center" wrapText="1"/>
    </xf>
    <xf numFmtId="176" fontId="48" fillId="19" borderId="14" xfId="12" applyNumberFormat="1" applyFont="1" applyFill="1" applyBorder="1" applyAlignment="1">
      <alignment horizontal="center" vertical="center" wrapText="1"/>
    </xf>
    <xf numFmtId="176" fontId="48" fillId="20" borderId="14" xfId="12" applyNumberFormat="1" applyFont="1" applyFill="1" applyBorder="1" applyAlignment="1">
      <alignment horizontal="center" vertical="center" wrapText="1"/>
    </xf>
    <xf numFmtId="176" fontId="48" fillId="21" borderId="14" xfId="12" applyNumberFormat="1" applyFont="1" applyFill="1" applyBorder="1" applyAlignment="1">
      <alignment horizontal="center" vertical="center" wrapText="1"/>
    </xf>
    <xf numFmtId="176" fontId="48" fillId="22" borderId="14" xfId="12" applyNumberFormat="1" applyFont="1" applyFill="1" applyBorder="1" applyAlignment="1">
      <alignment horizontal="center" vertical="center" wrapText="1"/>
    </xf>
    <xf numFmtId="176" fontId="48" fillId="0" borderId="14" xfId="12" applyNumberFormat="1" applyFont="1" applyFill="1" applyBorder="1" applyAlignment="1">
      <alignment horizontal="center" vertical="center" wrapText="1"/>
    </xf>
    <xf numFmtId="176" fontId="48" fillId="0" borderId="96" xfId="12" applyNumberFormat="1" applyFont="1" applyFill="1" applyBorder="1" applyAlignment="1">
      <alignment horizontal="center" vertical="center" wrapText="1"/>
    </xf>
    <xf numFmtId="176" fontId="48" fillId="0" borderId="161" xfId="12" applyNumberFormat="1" applyFont="1" applyFill="1" applyBorder="1" applyAlignment="1">
      <alignment horizontal="center" vertical="center" wrapText="1"/>
    </xf>
    <xf numFmtId="176" fontId="48" fillId="0" borderId="117" xfId="12" applyNumberFormat="1" applyFont="1" applyFill="1" applyBorder="1" applyAlignment="1">
      <alignment horizontal="center" vertical="center" wrapText="1"/>
    </xf>
    <xf numFmtId="176" fontId="48" fillId="0" borderId="2" xfId="12" applyNumberFormat="1" applyFont="1" applyFill="1" applyBorder="1" applyAlignment="1">
      <alignment horizontal="center" vertical="center" wrapText="1"/>
    </xf>
    <xf numFmtId="176" fontId="34" fillId="6" borderId="1" xfId="12" applyNumberFormat="1" applyFont="1" applyFill="1" applyBorder="1" applyAlignment="1">
      <alignment horizontal="right"/>
    </xf>
    <xf numFmtId="176" fontId="48" fillId="6" borderId="0" xfId="12" applyNumberFormat="1" applyFont="1" applyFill="1" applyBorder="1"/>
    <xf numFmtId="176" fontId="34" fillId="6" borderId="1" xfId="12" applyNumberFormat="1" applyFont="1" applyFill="1" applyBorder="1"/>
    <xf numFmtId="176" fontId="34" fillId="6" borderId="0" xfId="12" applyNumberFormat="1" applyFont="1" applyFill="1" applyBorder="1"/>
    <xf numFmtId="176" fontId="34" fillId="6" borderId="162" xfId="12" applyNumberFormat="1" applyFont="1" applyFill="1" applyBorder="1"/>
    <xf numFmtId="176" fontId="36" fillId="0" borderId="163" xfId="12" applyNumberFormat="1" applyFont="1" applyFill="1" applyBorder="1"/>
    <xf numFmtId="176" fontId="34" fillId="0" borderId="164" xfId="12" applyNumberFormat="1" applyFont="1" applyFill="1" applyBorder="1"/>
    <xf numFmtId="176" fontId="34" fillId="6" borderId="164" xfId="12" applyNumberFormat="1" applyFont="1" applyFill="1" applyBorder="1"/>
    <xf numFmtId="176" fontId="34" fillId="6" borderId="124" xfId="12" applyNumberFormat="1" applyFont="1" applyFill="1" applyBorder="1"/>
    <xf numFmtId="176" fontId="34" fillId="6" borderId="99" xfId="12" applyNumberFormat="1" applyFont="1" applyFill="1" applyBorder="1"/>
    <xf numFmtId="176" fontId="34" fillId="6" borderId="101" xfId="12" applyNumberFormat="1" applyFont="1" applyFill="1" applyBorder="1"/>
    <xf numFmtId="176" fontId="34" fillId="6" borderId="4" xfId="12" applyNumberFormat="1" applyFont="1" applyFill="1" applyBorder="1"/>
    <xf numFmtId="176" fontId="34" fillId="6" borderId="165" xfId="12" applyNumberFormat="1" applyFont="1" applyFill="1" applyBorder="1"/>
    <xf numFmtId="176" fontId="36" fillId="0" borderId="166" xfId="12" applyNumberFormat="1" applyFont="1" applyFill="1" applyBorder="1"/>
    <xf numFmtId="176" fontId="34" fillId="6" borderId="167" xfId="12" applyNumberFormat="1" applyFont="1" applyFill="1" applyBorder="1"/>
    <xf numFmtId="176" fontId="36" fillId="0" borderId="168" xfId="12" applyNumberFormat="1" applyFont="1" applyFill="1" applyBorder="1"/>
    <xf numFmtId="176" fontId="34" fillId="0" borderId="125" xfId="12" applyNumberFormat="1" applyFont="1" applyFill="1" applyBorder="1" applyAlignment="1">
      <alignment horizontal="right"/>
    </xf>
    <xf numFmtId="176" fontId="48" fillId="0" borderId="108" xfId="12" applyNumberFormat="1" applyFont="1" applyFill="1" applyBorder="1"/>
    <xf numFmtId="176" fontId="34" fillId="0" borderId="169" xfId="12" applyNumberFormat="1" applyFont="1" applyFill="1" applyBorder="1"/>
    <xf numFmtId="176" fontId="34" fillId="0" borderId="170" xfId="12" applyNumberFormat="1" applyFont="1" applyFill="1" applyBorder="1"/>
    <xf numFmtId="176" fontId="34" fillId="0" borderId="171" xfId="12" applyNumberFormat="1" applyFont="1" applyFill="1" applyBorder="1"/>
    <xf numFmtId="176" fontId="34" fillId="0" borderId="172" xfId="12" applyNumberFormat="1" applyFont="1" applyFill="1" applyBorder="1"/>
    <xf numFmtId="176" fontId="34" fillId="0" borderId="173" xfId="12" applyNumberFormat="1" applyFont="1" applyFill="1" applyBorder="1"/>
    <xf numFmtId="176" fontId="34" fillId="0" borderId="174" xfId="12" applyNumberFormat="1" applyFont="1" applyFill="1" applyBorder="1"/>
    <xf numFmtId="176" fontId="34" fillId="0" borderId="175" xfId="12" applyNumberFormat="1" applyFont="1" applyFill="1" applyBorder="1"/>
    <xf numFmtId="176" fontId="34" fillId="0" borderId="176" xfId="12" applyNumberFormat="1" applyFont="1" applyFill="1" applyBorder="1"/>
    <xf numFmtId="176" fontId="34" fillId="0" borderId="128" xfId="12" applyNumberFormat="1" applyFont="1" applyFill="1" applyBorder="1"/>
    <xf numFmtId="176" fontId="52" fillId="0" borderId="1" xfId="12" applyNumberFormat="1" applyFont="1" applyFill="1" applyBorder="1" applyAlignment="1">
      <alignment horizontal="right"/>
    </xf>
    <xf numFmtId="176" fontId="53" fillId="0" borderId="0" xfId="12" applyNumberFormat="1" applyFont="1" applyFill="1" applyBorder="1"/>
    <xf numFmtId="176" fontId="52" fillId="0" borderId="177" xfId="12" applyNumberFormat="1" applyFont="1" applyFill="1" applyBorder="1"/>
    <xf numFmtId="176" fontId="52" fillId="0" borderId="178" xfId="12" applyNumberFormat="1" applyFont="1" applyFill="1" applyBorder="1"/>
    <xf numFmtId="176" fontId="52" fillId="0" borderId="179" xfId="12" applyNumberFormat="1" applyFont="1" applyFill="1" applyBorder="1"/>
    <xf numFmtId="176" fontId="52" fillId="0" borderId="0" xfId="12" applyNumberFormat="1" applyFont="1" applyFill="1" applyBorder="1"/>
    <xf numFmtId="176" fontId="52" fillId="0" borderId="180" xfId="12" applyNumberFormat="1" applyFont="1" applyFill="1" applyBorder="1"/>
    <xf numFmtId="176" fontId="52" fillId="0" borderId="164" xfId="12" applyNumberFormat="1" applyFont="1" applyFill="1" applyBorder="1"/>
    <xf numFmtId="176" fontId="52" fillId="0" borderId="181" xfId="12" applyNumberFormat="1" applyFont="1" applyFill="1" applyBorder="1"/>
    <xf numFmtId="176" fontId="52" fillId="0" borderId="182" xfId="12" applyNumberFormat="1" applyFont="1" applyFill="1" applyBorder="1"/>
    <xf numFmtId="176" fontId="52" fillId="0" borderId="101" xfId="12" applyNumberFormat="1" applyFont="1" applyFill="1" applyBorder="1"/>
    <xf numFmtId="176" fontId="52" fillId="0" borderId="99" xfId="12" applyNumberFormat="1" applyFont="1" applyFill="1" applyBorder="1"/>
    <xf numFmtId="176" fontId="52" fillId="0" borderId="4" xfId="12" applyNumberFormat="1" applyFont="1" applyFill="1" applyBorder="1"/>
    <xf numFmtId="176" fontId="52" fillId="0" borderId="0" xfId="12" applyNumberFormat="1" applyFont="1" applyFill="1"/>
    <xf numFmtId="176" fontId="34" fillId="3" borderId="1" xfId="12" applyNumberFormat="1" applyFont="1" applyFill="1" applyBorder="1" applyAlignment="1">
      <alignment horizontal="right"/>
    </xf>
    <xf numFmtId="176" fontId="48" fillId="3" borderId="0" xfId="12" applyNumberFormat="1" applyFont="1" applyFill="1" applyBorder="1"/>
    <xf numFmtId="176" fontId="34" fillId="3" borderId="0" xfId="12" applyNumberFormat="1" applyFont="1" applyFill="1" applyBorder="1"/>
    <xf numFmtId="176" fontId="34" fillId="4" borderId="0" xfId="12" applyNumberFormat="1" applyFont="1" applyFill="1" applyBorder="1"/>
    <xf numFmtId="176" fontId="34" fillId="5" borderId="0" xfId="12" applyNumberFormat="1" applyFont="1" applyFill="1" applyBorder="1"/>
    <xf numFmtId="176" fontId="34" fillId="7" borderId="0" xfId="12" applyNumberFormat="1" applyFont="1" applyFill="1" applyBorder="1"/>
    <xf numFmtId="176" fontId="34" fillId="8" borderId="0" xfId="12" applyNumberFormat="1" applyFont="1" applyFill="1" applyBorder="1"/>
    <xf numFmtId="176" fontId="34" fillId="9" borderId="0" xfId="12" applyNumberFormat="1" applyFont="1" applyFill="1" applyBorder="1"/>
    <xf numFmtId="176" fontId="34" fillId="3" borderId="164" xfId="12" applyNumberFormat="1" applyFont="1" applyFill="1" applyBorder="1"/>
    <xf numFmtId="176" fontId="34" fillId="10" borderId="0" xfId="12" applyNumberFormat="1" applyFont="1" applyFill="1" applyBorder="1"/>
    <xf numFmtId="176" fontId="34" fillId="11" borderId="0" xfId="12" applyNumberFormat="1" applyFont="1" applyFill="1" applyBorder="1"/>
    <xf numFmtId="176" fontId="34" fillId="12" borderId="0" xfId="12" applyNumberFormat="1" applyFont="1" applyFill="1" applyBorder="1"/>
    <xf numFmtId="176" fontId="34" fillId="13" borderId="0" xfId="12" applyNumberFormat="1" applyFont="1" applyFill="1" applyBorder="1"/>
    <xf numFmtId="176" fontId="34" fillId="14" borderId="0" xfId="12" applyNumberFormat="1" applyFont="1" applyFill="1" applyBorder="1"/>
    <xf numFmtId="176" fontId="34" fillId="15" borderId="0" xfId="12" applyNumberFormat="1" applyFont="1" applyFill="1" applyBorder="1"/>
    <xf numFmtId="176" fontId="34" fillId="16" borderId="0" xfId="12" applyNumberFormat="1" applyFont="1" applyFill="1" applyBorder="1"/>
    <xf numFmtId="176" fontId="34" fillId="17" borderId="0" xfId="12" applyNumberFormat="1" applyFont="1" applyFill="1" applyBorder="1"/>
    <xf numFmtId="176" fontId="34" fillId="18" borderId="0" xfId="12" applyNumberFormat="1" applyFont="1" applyFill="1" applyBorder="1"/>
    <xf numFmtId="176" fontId="34" fillId="19" borderId="0" xfId="12" applyNumberFormat="1" applyFont="1" applyFill="1" applyBorder="1"/>
    <xf numFmtId="176" fontId="34" fillId="20" borderId="0" xfId="12" applyNumberFormat="1" applyFont="1" applyFill="1" applyBorder="1"/>
    <xf numFmtId="176" fontId="34" fillId="21" borderId="0" xfId="12" applyNumberFormat="1" applyFont="1" applyFill="1" applyBorder="1"/>
    <xf numFmtId="176" fontId="34" fillId="22" borderId="0" xfId="12" applyNumberFormat="1" applyFont="1" applyFill="1" applyBorder="1"/>
    <xf numFmtId="176" fontId="34" fillId="3" borderId="124" xfId="12" applyNumberFormat="1" applyFont="1" applyFill="1" applyBorder="1"/>
    <xf numFmtId="176" fontId="34" fillId="3" borderId="99" xfId="12" applyNumberFormat="1" applyFont="1" applyFill="1" applyBorder="1"/>
    <xf numFmtId="176" fontId="34" fillId="3" borderId="101" xfId="12" applyNumberFormat="1" applyFont="1" applyFill="1" applyBorder="1"/>
    <xf numFmtId="176" fontId="34" fillId="3" borderId="4" xfId="12" applyNumberFormat="1" applyFont="1" applyFill="1" applyBorder="1"/>
    <xf numFmtId="176" fontId="34" fillId="4" borderId="1" xfId="12" applyNumberFormat="1" applyFont="1" applyFill="1" applyBorder="1" applyAlignment="1">
      <alignment horizontal="right"/>
    </xf>
    <xf numFmtId="176" fontId="48" fillId="4" borderId="0" xfId="12" applyNumberFormat="1" applyFont="1" applyFill="1" applyBorder="1"/>
    <xf numFmtId="176" fontId="34" fillId="4" borderId="164" xfId="12" applyNumberFormat="1" applyFont="1" applyFill="1" applyBorder="1"/>
    <xf numFmtId="176" fontId="34" fillId="4" borderId="124" xfId="12" applyNumberFormat="1" applyFont="1" applyFill="1" applyBorder="1"/>
    <xf numFmtId="176" fontId="34" fillId="4" borderId="99" xfId="12" applyNumberFormat="1" applyFont="1" applyFill="1" applyBorder="1"/>
    <xf numFmtId="176" fontId="34" fillId="4" borderId="101" xfId="12" applyNumberFormat="1" applyFont="1" applyFill="1" applyBorder="1"/>
    <xf numFmtId="176" fontId="34" fillId="4" borderId="4" xfId="12" applyNumberFormat="1" applyFont="1" applyFill="1" applyBorder="1"/>
    <xf numFmtId="176" fontId="34" fillId="4" borderId="125" xfId="12" applyNumberFormat="1" applyFont="1" applyFill="1" applyBorder="1" applyAlignment="1">
      <alignment horizontal="right"/>
    </xf>
    <xf numFmtId="176" fontId="48" fillId="4" borderId="108" xfId="12" applyNumberFormat="1" applyFont="1" applyFill="1" applyBorder="1"/>
    <xf numFmtId="176" fontId="34" fillId="6" borderId="125" xfId="12" applyNumberFormat="1" applyFont="1" applyFill="1" applyBorder="1"/>
    <xf numFmtId="176" fontId="34" fillId="6" borderId="108" xfId="12" applyNumberFormat="1" applyFont="1" applyFill="1" applyBorder="1"/>
    <xf numFmtId="176" fontId="34" fillId="6" borderId="183" xfId="12" applyNumberFormat="1" applyFont="1" applyFill="1" applyBorder="1"/>
    <xf numFmtId="176" fontId="36" fillId="0" borderId="184" xfId="12" applyNumberFormat="1" applyFont="1" applyFill="1" applyBorder="1"/>
    <xf numFmtId="176" fontId="34" fillId="4" borderId="108" xfId="12" applyNumberFormat="1" applyFont="1" applyFill="1" applyBorder="1"/>
    <xf numFmtId="176" fontId="34" fillId="5" borderId="108" xfId="12" applyNumberFormat="1" applyFont="1" applyFill="1" applyBorder="1"/>
    <xf numFmtId="176" fontId="34" fillId="7" borderId="108" xfId="12" applyNumberFormat="1" applyFont="1" applyFill="1" applyBorder="1"/>
    <xf numFmtId="176" fontId="34" fillId="8" borderId="108" xfId="12" applyNumberFormat="1" applyFont="1" applyFill="1" applyBorder="1"/>
    <xf numFmtId="176" fontId="34" fillId="9" borderId="108" xfId="12" applyNumberFormat="1" applyFont="1" applyFill="1" applyBorder="1"/>
    <xf numFmtId="176" fontId="34" fillId="4" borderId="173" xfId="12" applyNumberFormat="1" applyFont="1" applyFill="1" applyBorder="1"/>
    <xf numFmtId="176" fontId="34" fillId="10" borderId="108" xfId="12" applyNumberFormat="1" applyFont="1" applyFill="1" applyBorder="1"/>
    <xf numFmtId="176" fontId="34" fillId="11" borderId="108" xfId="12" applyNumberFormat="1" applyFont="1" applyFill="1" applyBorder="1"/>
    <xf numFmtId="176" fontId="34" fillId="12" borderId="108" xfId="12" applyNumberFormat="1" applyFont="1" applyFill="1" applyBorder="1"/>
    <xf numFmtId="176" fontId="34" fillId="13" borderId="108" xfId="12" applyNumberFormat="1" applyFont="1" applyFill="1" applyBorder="1"/>
    <xf numFmtId="176" fontId="34" fillId="14" borderId="108" xfId="12" applyNumberFormat="1" applyFont="1" applyFill="1" applyBorder="1"/>
    <xf numFmtId="176" fontId="34" fillId="15" borderId="108" xfId="12" applyNumberFormat="1" applyFont="1" applyFill="1" applyBorder="1"/>
    <xf numFmtId="176" fontId="34" fillId="16" borderId="108" xfId="12" applyNumberFormat="1" applyFont="1" applyFill="1" applyBorder="1"/>
    <xf numFmtId="176" fontId="34" fillId="17" borderId="108" xfId="12" applyNumberFormat="1" applyFont="1" applyFill="1" applyBorder="1"/>
    <xf numFmtId="176" fontId="34" fillId="18" borderId="108" xfId="12" applyNumberFormat="1" applyFont="1" applyFill="1" applyBorder="1"/>
    <xf numFmtId="176" fontId="34" fillId="19" borderId="108" xfId="12" applyNumberFormat="1" applyFont="1" applyFill="1" applyBorder="1"/>
    <xf numFmtId="176" fontId="34" fillId="20" borderId="108" xfId="12" applyNumberFormat="1" applyFont="1" applyFill="1" applyBorder="1"/>
    <xf numFmtId="176" fontId="34" fillId="21" borderId="108" xfId="12" applyNumberFormat="1" applyFont="1" applyFill="1" applyBorder="1"/>
    <xf numFmtId="176" fontId="34" fillId="22" borderId="108" xfId="12" applyNumberFormat="1" applyFont="1" applyFill="1" applyBorder="1"/>
    <xf numFmtId="176" fontId="34" fillId="3" borderId="108" xfId="12" applyNumberFormat="1" applyFont="1" applyFill="1" applyBorder="1"/>
    <xf numFmtId="176" fontId="34" fillId="4" borderId="127" xfId="12" applyNumberFormat="1" applyFont="1" applyFill="1" applyBorder="1"/>
    <xf numFmtId="176" fontId="34" fillId="4" borderId="176" xfId="12" applyNumberFormat="1" applyFont="1" applyFill="1" applyBorder="1"/>
    <xf numFmtId="176" fontId="34" fillId="4" borderId="109" xfId="12" applyNumberFormat="1" applyFont="1" applyFill="1" applyBorder="1"/>
    <xf numFmtId="176" fontId="34" fillId="4" borderId="128" xfId="12" applyNumberFormat="1" applyFont="1" applyFill="1" applyBorder="1"/>
    <xf numFmtId="176" fontId="48" fillId="4" borderId="0" xfId="12" applyNumberFormat="1" applyFont="1" applyFill="1" applyBorder="1" applyAlignment="1">
      <alignment wrapText="1"/>
    </xf>
    <xf numFmtId="176" fontId="34" fillId="5" borderId="1" xfId="12" applyNumberFormat="1" applyFont="1" applyFill="1" applyBorder="1" applyAlignment="1">
      <alignment horizontal="right"/>
    </xf>
    <xf numFmtId="176" fontId="48" fillId="5" borderId="0" xfId="12" applyNumberFormat="1" applyFont="1" applyFill="1" applyBorder="1"/>
    <xf numFmtId="176" fontId="34" fillId="5" borderId="164" xfId="12" applyNumberFormat="1" applyFont="1" applyFill="1" applyBorder="1"/>
    <xf numFmtId="176" fontId="34" fillId="5" borderId="124" xfId="12" applyNumberFormat="1" applyFont="1" applyFill="1" applyBorder="1"/>
    <xf numFmtId="176" fontId="34" fillId="5" borderId="99" xfId="12" applyNumberFormat="1" applyFont="1" applyFill="1" applyBorder="1"/>
    <xf numFmtId="176" fontId="34" fillId="5" borderId="101" xfId="12" applyNumberFormat="1" applyFont="1" applyFill="1" applyBorder="1"/>
    <xf numFmtId="176" fontId="34" fillId="5" borderId="4" xfId="12" applyNumberFormat="1" applyFont="1" applyFill="1" applyBorder="1"/>
    <xf numFmtId="176" fontId="34" fillId="7" borderId="125" xfId="12" applyNumberFormat="1" applyFont="1" applyFill="1" applyBorder="1" applyAlignment="1">
      <alignment horizontal="right"/>
    </xf>
    <xf numFmtId="176" fontId="48" fillId="7" borderId="128" xfId="12" applyNumberFormat="1" applyFont="1" applyFill="1" applyBorder="1"/>
    <xf numFmtId="176" fontId="34" fillId="6" borderId="185" xfId="12" applyNumberFormat="1" applyFont="1" applyFill="1" applyBorder="1"/>
    <xf numFmtId="176" fontId="36" fillId="0" borderId="186" xfId="12" applyNumberFormat="1" applyFont="1" applyFill="1" applyBorder="1"/>
    <xf numFmtId="176" fontId="34" fillId="7" borderId="173" xfId="12" applyNumberFormat="1" applyFont="1" applyFill="1" applyBorder="1"/>
    <xf numFmtId="176" fontId="34" fillId="7" borderId="127" xfId="12" applyNumberFormat="1" applyFont="1" applyFill="1" applyBorder="1"/>
    <xf numFmtId="176" fontId="34" fillId="7" borderId="176" xfId="12" applyNumberFormat="1" applyFont="1" applyFill="1" applyBorder="1"/>
    <xf numFmtId="176" fontId="34" fillId="7" borderId="109" xfId="12" applyNumberFormat="1" applyFont="1" applyFill="1" applyBorder="1"/>
    <xf numFmtId="176" fontId="34" fillId="7" borderId="128" xfId="12" applyNumberFormat="1" applyFont="1" applyFill="1" applyBorder="1"/>
    <xf numFmtId="176" fontId="34" fillId="7" borderId="1" xfId="12" applyNumberFormat="1" applyFont="1" applyFill="1" applyBorder="1" applyAlignment="1">
      <alignment horizontal="right"/>
    </xf>
    <xf numFmtId="176" fontId="48" fillId="7" borderId="0" xfId="12" applyNumberFormat="1" applyFont="1" applyFill="1" applyBorder="1"/>
    <xf numFmtId="176" fontId="34" fillId="7" borderId="164" xfId="12" applyNumberFormat="1" applyFont="1" applyFill="1" applyBorder="1"/>
    <xf numFmtId="176" fontId="34" fillId="7" borderId="124" xfId="12" applyNumberFormat="1" applyFont="1" applyFill="1" applyBorder="1"/>
    <xf numFmtId="176" fontId="34" fillId="7" borderId="99" xfId="12" applyNumberFormat="1" applyFont="1" applyFill="1" applyBorder="1"/>
    <xf numFmtId="176" fontId="34" fillId="7" borderId="101" xfId="12" applyNumberFormat="1" applyFont="1" applyFill="1" applyBorder="1"/>
    <xf numFmtId="176" fontId="34" fillId="7" borderId="4" xfId="12" applyNumberFormat="1" applyFont="1" applyFill="1" applyBorder="1"/>
    <xf numFmtId="176" fontId="34" fillId="0" borderId="129" xfId="12" applyNumberFormat="1" applyFont="1" applyFill="1" applyBorder="1" applyAlignment="1">
      <alignment horizontal="right"/>
    </xf>
    <xf numFmtId="176" fontId="34" fillId="0" borderId="130" xfId="12" applyNumberFormat="1" applyFont="1" applyFill="1" applyBorder="1"/>
    <xf numFmtId="176" fontId="34" fillId="6" borderId="131" xfId="12" applyNumberFormat="1" applyFont="1" applyFill="1" applyBorder="1"/>
    <xf numFmtId="176" fontId="34" fillId="6" borderId="130" xfId="12" applyNumberFormat="1" applyFont="1" applyFill="1" applyBorder="1"/>
    <xf numFmtId="176" fontId="34" fillId="6" borderId="187" xfId="12" applyNumberFormat="1" applyFont="1" applyFill="1" applyBorder="1"/>
    <xf numFmtId="176" fontId="36" fillId="0" borderId="188" xfId="12" applyNumberFormat="1" applyFont="1" applyFill="1" applyBorder="1"/>
    <xf numFmtId="176" fontId="34" fillId="0" borderId="189" xfId="12" applyNumberFormat="1" applyFont="1" applyFill="1" applyBorder="1"/>
    <xf numFmtId="176" fontId="34" fillId="13" borderId="130" xfId="12" applyNumberFormat="1" applyFont="1" applyFill="1" applyBorder="1"/>
    <xf numFmtId="176" fontId="34" fillId="14" borderId="130" xfId="12" applyNumberFormat="1" applyFont="1" applyFill="1" applyBorder="1"/>
    <xf numFmtId="176" fontId="34" fillId="15" borderId="130" xfId="12" applyNumberFormat="1" applyFont="1" applyFill="1" applyBorder="1"/>
    <xf numFmtId="176" fontId="34" fillId="16" borderId="130" xfId="12" applyNumberFormat="1" applyFont="1" applyFill="1" applyBorder="1"/>
    <xf numFmtId="176" fontId="34" fillId="17" borderId="130" xfId="12" applyNumberFormat="1" applyFont="1" applyFill="1" applyBorder="1"/>
    <xf numFmtId="176" fontId="34" fillId="18" borderId="130" xfId="12" applyNumberFormat="1" applyFont="1" applyFill="1" applyBorder="1"/>
    <xf numFmtId="176" fontId="34" fillId="19" borderId="130" xfId="12" applyNumberFormat="1" applyFont="1" applyFill="1" applyBorder="1"/>
    <xf numFmtId="176" fontId="34" fillId="20" borderId="130" xfId="12" applyNumberFormat="1" applyFont="1" applyFill="1" applyBorder="1"/>
    <xf numFmtId="176" fontId="34" fillId="21" borderId="130" xfId="12" applyNumberFormat="1" applyFont="1" applyFill="1" applyBorder="1"/>
    <xf numFmtId="176" fontId="34" fillId="22" borderId="130" xfId="12" applyNumberFormat="1" applyFont="1" applyFill="1" applyBorder="1"/>
    <xf numFmtId="176" fontId="34" fillId="3" borderId="130" xfId="12" applyNumberFormat="1" applyFont="1" applyFill="1" applyBorder="1"/>
    <xf numFmtId="176" fontId="34" fillId="4" borderId="130" xfId="12" applyNumberFormat="1" applyFont="1" applyFill="1" applyBorder="1"/>
    <xf numFmtId="176" fontId="34" fillId="5" borderId="130" xfId="12" applyNumberFormat="1" applyFont="1" applyFill="1" applyBorder="1"/>
    <xf numFmtId="176" fontId="34" fillId="7" borderId="130" xfId="12" applyNumberFormat="1" applyFont="1" applyFill="1" applyBorder="1"/>
    <xf numFmtId="176" fontId="34" fillId="8" borderId="130" xfId="12" applyNumberFormat="1" applyFont="1" applyFill="1" applyBorder="1"/>
    <xf numFmtId="176" fontId="34" fillId="9" borderId="130" xfId="12" applyNumberFormat="1" applyFont="1" applyFill="1" applyBorder="1"/>
    <xf numFmtId="176" fontId="34" fillId="10" borderId="130" xfId="12" applyNumberFormat="1" applyFont="1" applyFill="1" applyBorder="1"/>
    <xf numFmtId="176" fontId="34" fillId="0" borderId="133" xfId="12" applyNumberFormat="1" applyFont="1" applyFill="1" applyBorder="1"/>
    <xf numFmtId="176" fontId="34" fillId="0" borderId="190" xfId="12" applyNumberFormat="1" applyFont="1" applyFill="1" applyBorder="1"/>
    <xf numFmtId="176" fontId="34" fillId="0" borderId="134" xfId="12" applyNumberFormat="1" applyFont="1" applyFill="1" applyBorder="1"/>
    <xf numFmtId="176" fontId="34" fillId="0" borderId="191" xfId="12" applyNumberFormat="1" applyFont="1" applyFill="1" applyBorder="1"/>
    <xf numFmtId="176" fontId="34" fillId="8" borderId="125" xfId="12" applyNumberFormat="1" applyFont="1" applyFill="1" applyBorder="1" applyAlignment="1">
      <alignment horizontal="right"/>
    </xf>
    <xf numFmtId="176" fontId="48" fillId="8" borderId="108" xfId="12" applyNumberFormat="1" applyFont="1" applyFill="1" applyBorder="1"/>
    <xf numFmtId="176" fontId="34" fillId="8" borderId="173" xfId="12" applyNumberFormat="1" applyFont="1" applyFill="1" applyBorder="1"/>
    <xf numFmtId="176" fontId="34" fillId="8" borderId="127" xfId="12" applyNumberFormat="1" applyFont="1" applyFill="1" applyBorder="1"/>
    <xf numFmtId="176" fontId="34" fillId="8" borderId="176" xfId="12" applyNumberFormat="1" applyFont="1" applyFill="1" applyBorder="1"/>
    <xf numFmtId="176" fontId="34" fillId="8" borderId="109" xfId="12" applyNumberFormat="1" applyFont="1" applyFill="1" applyBorder="1"/>
    <xf numFmtId="176" fontId="34" fillId="8" borderId="128" xfId="12" applyNumberFormat="1" applyFont="1" applyFill="1" applyBorder="1"/>
    <xf numFmtId="176" fontId="34" fillId="8" borderId="1" xfId="12" applyNumberFormat="1" applyFont="1" applyFill="1" applyBorder="1" applyAlignment="1">
      <alignment horizontal="right"/>
    </xf>
    <xf numFmtId="176" fontId="48" fillId="8" borderId="0" xfId="12" applyNumberFormat="1" applyFont="1" applyFill="1" applyBorder="1"/>
    <xf numFmtId="176" fontId="34" fillId="8" borderId="164" xfId="12" applyNumberFormat="1" applyFont="1" applyFill="1" applyBorder="1"/>
    <xf numFmtId="176" fontId="34" fillId="8" borderId="124" xfId="12" applyNumberFormat="1" applyFont="1" applyFill="1" applyBorder="1"/>
    <xf numFmtId="176" fontId="34" fillId="8" borderId="99" xfId="12" applyNumberFormat="1" applyFont="1" applyFill="1" applyBorder="1"/>
    <xf numFmtId="176" fontId="34" fillId="8" borderId="101" xfId="12" applyNumberFormat="1" applyFont="1" applyFill="1" applyBorder="1"/>
    <xf numFmtId="176" fontId="34" fillId="8" borderId="4" xfId="12" applyNumberFormat="1" applyFont="1" applyFill="1" applyBorder="1"/>
    <xf numFmtId="176" fontId="48" fillId="8" borderId="0" xfId="12" applyNumberFormat="1" applyFont="1" applyFill="1"/>
    <xf numFmtId="176" fontId="48" fillId="8" borderId="128" xfId="12" applyNumberFormat="1" applyFont="1" applyFill="1" applyBorder="1"/>
    <xf numFmtId="176" fontId="34" fillId="8" borderId="136" xfId="12" applyNumberFormat="1" applyFont="1" applyFill="1" applyBorder="1" applyAlignment="1">
      <alignment horizontal="right"/>
    </xf>
    <xf numFmtId="176" fontId="34" fillId="6" borderId="136" xfId="12" applyNumberFormat="1" applyFont="1" applyFill="1" applyBorder="1"/>
    <xf numFmtId="176" fontId="34" fillId="6" borderId="137" xfId="12" applyNumberFormat="1" applyFont="1" applyFill="1" applyBorder="1"/>
    <xf numFmtId="176" fontId="34" fillId="6" borderId="192" xfId="12" applyNumberFormat="1" applyFont="1" applyFill="1" applyBorder="1"/>
    <xf numFmtId="176" fontId="36" fillId="0" borderId="193" xfId="12" applyNumberFormat="1" applyFont="1" applyFill="1" applyBorder="1"/>
    <xf numFmtId="176" fontId="34" fillId="8" borderId="137" xfId="12" applyNumberFormat="1" applyFont="1" applyFill="1" applyBorder="1"/>
    <xf numFmtId="176" fontId="34" fillId="0" borderId="194" xfId="12" applyNumberFormat="1" applyFont="1" applyFill="1" applyBorder="1"/>
    <xf numFmtId="176" fontId="34" fillId="9" borderId="137" xfId="12" applyNumberFormat="1" applyFont="1" applyFill="1" applyBorder="1"/>
    <xf numFmtId="176" fontId="34" fillId="8" borderId="194" xfId="12" applyNumberFormat="1" applyFont="1" applyFill="1" applyBorder="1"/>
    <xf numFmtId="176" fontId="34" fillId="10" borderId="137" xfId="12" applyNumberFormat="1" applyFont="1" applyFill="1" applyBorder="1"/>
    <xf numFmtId="176" fontId="34" fillId="11" borderId="137" xfId="12" applyNumberFormat="1" applyFont="1" applyFill="1" applyBorder="1"/>
    <xf numFmtId="176" fontId="34" fillId="12" borderId="137" xfId="12" applyNumberFormat="1" applyFont="1" applyFill="1" applyBorder="1"/>
    <xf numFmtId="176" fontId="34" fillId="13" borderId="137" xfId="12" applyNumberFormat="1" applyFont="1" applyFill="1" applyBorder="1"/>
    <xf numFmtId="176" fontId="34" fillId="14" borderId="137" xfId="12" applyNumberFormat="1" applyFont="1" applyFill="1" applyBorder="1"/>
    <xf numFmtId="176" fontId="34" fillId="15" borderId="137" xfId="12" applyNumberFormat="1" applyFont="1" applyFill="1" applyBorder="1"/>
    <xf numFmtId="176" fontId="34" fillId="16" borderId="137" xfId="12" applyNumberFormat="1" applyFont="1" applyFill="1" applyBorder="1"/>
    <xf numFmtId="176" fontId="34" fillId="17" borderId="137" xfId="12" applyNumberFormat="1" applyFont="1" applyFill="1" applyBorder="1"/>
    <xf numFmtId="176" fontId="34" fillId="18" borderId="137" xfId="12" applyNumberFormat="1" applyFont="1" applyFill="1" applyBorder="1"/>
    <xf numFmtId="176" fontId="34" fillId="19" borderId="137" xfId="12" applyNumberFormat="1" applyFont="1" applyFill="1" applyBorder="1"/>
    <xf numFmtId="176" fontId="34" fillId="20" borderId="137" xfId="12" applyNumberFormat="1" applyFont="1" applyFill="1" applyBorder="1"/>
    <xf numFmtId="176" fontId="34" fillId="21" borderId="137" xfId="12" applyNumberFormat="1" applyFont="1" applyFill="1" applyBorder="1"/>
    <xf numFmtId="176" fontId="34" fillId="22" borderId="137" xfId="12" applyNumberFormat="1" applyFont="1" applyFill="1" applyBorder="1"/>
    <xf numFmtId="176" fontId="34" fillId="3" borderId="137" xfId="12" applyNumberFormat="1" applyFont="1" applyFill="1" applyBorder="1"/>
    <xf numFmtId="176" fontId="34" fillId="4" borderId="137" xfId="12" applyNumberFormat="1" applyFont="1" applyFill="1" applyBorder="1"/>
    <xf numFmtId="176" fontId="34" fillId="5" borderId="137" xfId="12" applyNumberFormat="1" applyFont="1" applyFill="1" applyBorder="1"/>
    <xf numFmtId="176" fontId="34" fillId="7" borderId="137" xfId="12" applyNumberFormat="1" applyFont="1" applyFill="1" applyBorder="1"/>
    <xf numFmtId="176" fontId="34" fillId="8" borderId="139" xfId="12" applyNumberFormat="1" applyFont="1" applyFill="1" applyBorder="1"/>
    <xf numFmtId="176" fontId="34" fillId="8" borderId="195" xfId="12" applyNumberFormat="1" applyFont="1" applyFill="1" applyBorder="1"/>
    <xf numFmtId="176" fontId="34" fillId="8" borderId="140" xfId="12" applyNumberFormat="1" applyFont="1" applyFill="1" applyBorder="1"/>
    <xf numFmtId="176" fontId="34" fillId="8" borderId="156" xfId="12" applyNumberFormat="1" applyFont="1" applyFill="1" applyBorder="1"/>
    <xf numFmtId="176" fontId="34" fillId="9" borderId="1" xfId="12" applyNumberFormat="1" applyFont="1" applyFill="1" applyBorder="1" applyAlignment="1">
      <alignment horizontal="right"/>
    </xf>
    <xf numFmtId="176" fontId="48" fillId="9" borderId="0" xfId="12" applyNumberFormat="1" applyFont="1" applyFill="1" applyBorder="1"/>
    <xf numFmtId="176" fontId="34" fillId="9" borderId="164" xfId="12" applyNumberFormat="1" applyFont="1" applyFill="1" applyBorder="1"/>
    <xf numFmtId="176" fontId="34" fillId="9" borderId="124" xfId="12" applyNumberFormat="1" applyFont="1" applyFill="1" applyBorder="1"/>
    <xf numFmtId="176" fontId="34" fillId="9" borderId="99" xfId="12" applyNumberFormat="1" applyFont="1" applyFill="1" applyBorder="1"/>
    <xf numFmtId="176" fontId="34" fillId="9" borderId="101" xfId="12" applyNumberFormat="1" applyFont="1" applyFill="1" applyBorder="1"/>
    <xf numFmtId="176" fontId="34" fillId="9" borderId="4" xfId="12" applyNumberFormat="1" applyFont="1" applyFill="1" applyBorder="1"/>
    <xf numFmtId="176" fontId="48" fillId="0" borderId="141" xfId="12" applyNumberFormat="1" applyFont="1" applyFill="1" applyBorder="1"/>
    <xf numFmtId="176" fontId="34" fillId="6" borderId="196" xfId="12" applyNumberFormat="1" applyFont="1" applyFill="1" applyBorder="1"/>
    <xf numFmtId="176" fontId="36" fillId="0" borderId="197" xfId="12" applyNumberFormat="1" applyFont="1" applyFill="1" applyBorder="1"/>
    <xf numFmtId="176" fontId="34" fillId="11" borderId="130" xfId="12" applyNumberFormat="1" applyFont="1" applyFill="1" applyBorder="1"/>
    <xf numFmtId="176" fontId="34" fillId="12" borderId="130" xfId="12" applyNumberFormat="1" applyFont="1" applyFill="1" applyBorder="1"/>
    <xf numFmtId="176" fontId="48" fillId="0" borderId="130" xfId="12" applyNumberFormat="1" applyFont="1" applyFill="1" applyBorder="1"/>
    <xf numFmtId="176" fontId="48" fillId="0" borderId="130" xfId="12" applyNumberFormat="1" applyFont="1" applyFill="1" applyBorder="1" applyAlignment="1">
      <alignment wrapText="1"/>
    </xf>
    <xf numFmtId="176" fontId="34" fillId="10" borderId="1" xfId="12" applyNumberFormat="1" applyFont="1" applyFill="1" applyBorder="1" applyAlignment="1">
      <alignment horizontal="right"/>
    </xf>
    <xf numFmtId="176" fontId="48" fillId="10" borderId="0" xfId="12" applyNumberFormat="1" applyFont="1" applyFill="1" applyBorder="1"/>
    <xf numFmtId="176" fontId="34" fillId="10" borderId="164" xfId="12" applyNumberFormat="1" applyFont="1" applyFill="1" applyBorder="1"/>
    <xf numFmtId="176" fontId="34" fillId="10" borderId="124" xfId="12" applyNumberFormat="1" applyFont="1" applyFill="1" applyBorder="1"/>
    <xf numFmtId="176" fontId="34" fillId="10" borderId="99" xfId="12" applyNumberFormat="1" applyFont="1" applyFill="1" applyBorder="1"/>
    <xf numFmtId="176" fontId="34" fillId="10" borderId="101" xfId="12" applyNumberFormat="1" applyFont="1" applyFill="1" applyBorder="1"/>
    <xf numFmtId="176" fontId="34" fillId="10" borderId="4" xfId="12" applyNumberFormat="1" applyFont="1" applyFill="1" applyBorder="1"/>
    <xf numFmtId="176" fontId="48" fillId="10" borderId="128" xfId="12" applyNumberFormat="1" applyFont="1" applyFill="1" applyBorder="1"/>
    <xf numFmtId="176" fontId="34" fillId="10" borderId="136" xfId="12" applyNumberFormat="1" applyFont="1" applyFill="1" applyBorder="1" applyAlignment="1">
      <alignment horizontal="right"/>
    </xf>
    <xf numFmtId="176" fontId="48" fillId="10" borderId="0" xfId="12" applyNumberFormat="1" applyFont="1" applyFill="1" applyBorder="1" applyAlignment="1">
      <alignment wrapText="1"/>
    </xf>
    <xf numFmtId="176" fontId="34" fillId="6" borderId="198" xfId="12" applyNumberFormat="1" applyFont="1" applyFill="1" applyBorder="1"/>
    <xf numFmtId="176" fontId="36" fillId="0" borderId="199" xfId="12" applyNumberFormat="1" applyFont="1" applyFill="1" applyBorder="1"/>
    <xf numFmtId="176" fontId="34" fillId="10" borderId="194" xfId="12" applyNumberFormat="1" applyFont="1" applyFill="1" applyBorder="1"/>
    <xf numFmtId="176" fontId="34" fillId="10" borderId="139" xfId="12" applyNumberFormat="1" applyFont="1" applyFill="1" applyBorder="1"/>
    <xf numFmtId="176" fontId="34" fillId="10" borderId="195" xfId="12" applyNumberFormat="1" applyFont="1" applyFill="1" applyBorder="1"/>
    <xf numFmtId="176" fontId="34" fillId="10" borderId="140" xfId="12" applyNumberFormat="1" applyFont="1" applyFill="1" applyBorder="1"/>
    <xf numFmtId="176" fontId="34" fillId="10" borderId="156" xfId="12" applyNumberFormat="1" applyFont="1" applyFill="1" applyBorder="1"/>
    <xf numFmtId="176" fontId="34" fillId="11" borderId="1" xfId="12" applyNumberFormat="1" applyFont="1" applyFill="1" applyBorder="1" applyAlignment="1">
      <alignment horizontal="right"/>
    </xf>
    <xf numFmtId="176" fontId="48" fillId="11" borderId="0" xfId="12" applyNumberFormat="1" applyFont="1" applyFill="1" applyBorder="1"/>
    <xf numFmtId="176" fontId="34" fillId="11" borderId="164" xfId="12" applyNumberFormat="1" applyFont="1" applyFill="1" applyBorder="1"/>
    <xf numFmtId="176" fontId="34" fillId="11" borderId="124" xfId="12" applyNumberFormat="1" applyFont="1" applyFill="1" applyBorder="1"/>
    <xf numFmtId="176" fontId="34" fillId="11" borderId="99" xfId="12" applyNumberFormat="1" applyFont="1" applyFill="1" applyBorder="1"/>
    <xf numFmtId="176" fontId="34" fillId="11" borderId="101" xfId="12" applyNumberFormat="1" applyFont="1" applyFill="1" applyBorder="1"/>
    <xf numFmtId="176" fontId="34" fillId="11" borderId="4" xfId="12" applyNumberFormat="1" applyFont="1" applyFill="1" applyBorder="1"/>
    <xf numFmtId="176" fontId="34" fillId="11" borderId="125" xfId="12" applyNumberFormat="1" applyFont="1" applyFill="1" applyBorder="1" applyAlignment="1">
      <alignment horizontal="right"/>
    </xf>
    <xf numFmtId="176" fontId="48" fillId="11" borderId="128" xfId="12" applyNumberFormat="1" applyFont="1" applyFill="1" applyBorder="1"/>
    <xf numFmtId="176" fontId="34" fillId="11" borderId="173" xfId="12" applyNumberFormat="1" applyFont="1" applyFill="1" applyBorder="1"/>
    <xf numFmtId="176" fontId="34" fillId="11" borderId="127" xfId="12" applyNumberFormat="1" applyFont="1" applyFill="1" applyBorder="1"/>
    <xf numFmtId="176" fontId="34" fillId="11" borderId="176" xfId="12" applyNumberFormat="1" applyFont="1" applyFill="1" applyBorder="1"/>
    <xf numFmtId="176" fontId="34" fillId="11" borderId="109" xfId="12" applyNumberFormat="1" applyFont="1" applyFill="1" applyBorder="1"/>
    <xf numFmtId="176" fontId="34" fillId="11" borderId="128" xfId="12" applyNumberFormat="1" applyFont="1" applyFill="1" applyBorder="1"/>
    <xf numFmtId="176" fontId="34" fillId="12" borderId="1" xfId="12" applyNumberFormat="1" applyFont="1" applyFill="1" applyBorder="1" applyAlignment="1">
      <alignment horizontal="right"/>
    </xf>
    <xf numFmtId="176" fontId="48" fillId="12" borderId="0" xfId="12" applyNumberFormat="1" applyFont="1" applyFill="1" applyBorder="1"/>
    <xf numFmtId="176" fontId="34" fillId="12" borderId="164" xfId="12" applyNumberFormat="1" applyFont="1" applyFill="1" applyBorder="1"/>
    <xf numFmtId="176" fontId="34" fillId="12" borderId="124" xfId="12" applyNumberFormat="1" applyFont="1" applyFill="1" applyBorder="1"/>
    <xf numFmtId="176" fontId="34" fillId="12" borderId="99" xfId="12" applyNumberFormat="1" applyFont="1" applyFill="1" applyBorder="1"/>
    <xf numFmtId="176" fontId="34" fillId="12" borderId="101" xfId="12" applyNumberFormat="1" applyFont="1" applyFill="1" applyBorder="1"/>
    <xf numFmtId="176" fontId="34" fillId="12" borderId="4" xfId="12" applyNumberFormat="1" applyFont="1" applyFill="1" applyBorder="1"/>
    <xf numFmtId="176" fontId="34" fillId="13" borderId="1" xfId="12" applyNumberFormat="1" applyFont="1" applyFill="1" applyBorder="1" applyAlignment="1">
      <alignment horizontal="right"/>
    </xf>
    <xf numFmtId="176" fontId="48" fillId="13" borderId="0" xfId="12" applyNumberFormat="1" applyFont="1" applyFill="1" applyBorder="1"/>
    <xf numFmtId="176" fontId="34" fillId="13" borderId="164" xfId="12" applyNumberFormat="1" applyFont="1" applyFill="1" applyBorder="1"/>
    <xf numFmtId="176" fontId="34" fillId="13" borderId="124" xfId="12" applyNumberFormat="1" applyFont="1" applyFill="1" applyBorder="1"/>
    <xf numFmtId="176" fontId="34" fillId="13" borderId="99" xfId="12" applyNumberFormat="1" applyFont="1" applyFill="1" applyBorder="1"/>
    <xf numFmtId="176" fontId="34" fillId="13" borderId="101" xfId="12" applyNumberFormat="1" applyFont="1" applyFill="1" applyBorder="1"/>
    <xf numFmtId="176" fontId="34" fillId="13" borderId="4" xfId="12" applyNumberFormat="1" applyFont="1" applyFill="1" applyBorder="1"/>
    <xf numFmtId="176" fontId="34" fillId="14" borderId="1" xfId="12" applyNumberFormat="1" applyFont="1" applyFill="1" applyBorder="1" applyAlignment="1">
      <alignment horizontal="right"/>
    </xf>
    <xf numFmtId="176" fontId="48" fillId="14" borderId="128" xfId="12" applyNumberFormat="1" applyFont="1" applyFill="1" applyBorder="1"/>
    <xf numFmtId="176" fontId="34" fillId="14" borderId="164" xfId="12" applyNumberFormat="1" applyFont="1" applyFill="1" applyBorder="1"/>
    <xf numFmtId="176" fontId="34" fillId="14" borderId="124" xfId="12" applyNumberFormat="1" applyFont="1" applyFill="1" applyBorder="1"/>
    <xf numFmtId="176" fontId="34" fillId="14" borderId="99" xfId="12" applyNumberFormat="1" applyFont="1" applyFill="1" applyBorder="1"/>
    <xf numFmtId="176" fontId="34" fillId="14" borderId="101" xfId="12" applyNumberFormat="1" applyFont="1" applyFill="1" applyBorder="1"/>
    <xf numFmtId="176" fontId="34" fillId="14" borderId="4" xfId="12" applyNumberFormat="1" applyFont="1" applyFill="1" applyBorder="1"/>
    <xf numFmtId="176" fontId="34" fillId="14" borderId="136" xfId="12" applyNumberFormat="1" applyFont="1" applyFill="1" applyBorder="1" applyAlignment="1">
      <alignment horizontal="right"/>
    </xf>
    <xf numFmtId="176" fontId="48" fillId="14" borderId="0" xfId="12" applyNumberFormat="1" applyFont="1" applyFill="1" applyBorder="1"/>
    <xf numFmtId="176" fontId="34" fillId="14" borderId="194" xfId="12" applyNumberFormat="1" applyFont="1" applyFill="1" applyBorder="1"/>
    <xf numFmtId="176" fontId="34" fillId="14" borderId="139" xfId="12" applyNumberFormat="1" applyFont="1" applyFill="1" applyBorder="1"/>
    <xf numFmtId="176" fontId="34" fillId="14" borderId="195" xfId="12" applyNumberFormat="1" applyFont="1" applyFill="1" applyBorder="1"/>
    <xf numFmtId="176" fontId="34" fillId="14" borderId="140" xfId="12" applyNumberFormat="1" applyFont="1" applyFill="1" applyBorder="1"/>
    <xf numFmtId="176" fontId="34" fillId="14" borderId="156" xfId="12" applyNumberFormat="1" applyFont="1" applyFill="1" applyBorder="1"/>
    <xf numFmtId="176" fontId="34" fillId="15" borderId="1" xfId="12" applyNumberFormat="1" applyFont="1" applyFill="1" applyBorder="1" applyAlignment="1">
      <alignment horizontal="right"/>
    </xf>
    <xf numFmtId="176" fontId="48" fillId="15" borderId="0" xfId="12" applyNumberFormat="1" applyFont="1" applyFill="1"/>
    <xf numFmtId="176" fontId="34" fillId="15" borderId="164" xfId="12" applyNumberFormat="1" applyFont="1" applyFill="1" applyBorder="1"/>
    <xf numFmtId="176" fontId="34" fillId="15" borderId="124" xfId="12" applyNumberFormat="1" applyFont="1" applyFill="1" applyBorder="1"/>
    <xf numFmtId="176" fontId="34" fillId="15" borderId="99" xfId="12" applyNumberFormat="1" applyFont="1" applyFill="1" applyBorder="1"/>
    <xf numFmtId="176" fontId="34" fillId="15" borderId="101" xfId="12" applyNumberFormat="1" applyFont="1" applyFill="1" applyBorder="1"/>
    <xf numFmtId="176" fontId="34" fillId="15" borderId="4" xfId="12" applyNumberFormat="1" applyFont="1" applyFill="1" applyBorder="1"/>
    <xf numFmtId="176" fontId="34" fillId="15" borderId="125" xfId="12" applyNumberFormat="1" applyFont="1" applyFill="1" applyBorder="1" applyAlignment="1">
      <alignment horizontal="right"/>
    </xf>
    <xf numFmtId="176" fontId="48" fillId="15" borderId="128" xfId="12" applyNumberFormat="1" applyFont="1" applyFill="1" applyBorder="1"/>
    <xf numFmtId="176" fontId="34" fillId="15" borderId="173" xfId="12" applyNumberFormat="1" applyFont="1" applyFill="1" applyBorder="1"/>
    <xf numFmtId="176" fontId="34" fillId="15" borderId="127" xfId="12" applyNumberFormat="1" applyFont="1" applyFill="1" applyBorder="1"/>
    <xf numFmtId="176" fontId="34" fillId="15" borderId="176" xfId="12" applyNumberFormat="1" applyFont="1" applyFill="1" applyBorder="1"/>
    <xf numFmtId="176" fontId="34" fillId="15" borderId="109" xfId="12" applyNumberFormat="1" applyFont="1" applyFill="1" applyBorder="1"/>
    <xf numFmtId="176" fontId="34" fillId="15" borderId="128" xfId="12" applyNumberFormat="1" applyFont="1" applyFill="1" applyBorder="1"/>
    <xf numFmtId="176" fontId="48" fillId="15" borderId="0" xfId="12" applyNumberFormat="1" applyFont="1" applyFill="1" applyBorder="1"/>
    <xf numFmtId="176" fontId="34" fillId="16" borderId="1" xfId="12" applyNumberFormat="1" applyFont="1" applyFill="1" applyBorder="1" applyAlignment="1">
      <alignment horizontal="right"/>
    </xf>
    <xf numFmtId="176" fontId="48" fillId="16" borderId="0" xfId="12" applyNumberFormat="1" applyFont="1" applyFill="1"/>
    <xf numFmtId="176" fontId="34" fillId="16" borderId="164" xfId="12" applyNumberFormat="1" applyFont="1" applyFill="1" applyBorder="1"/>
    <xf numFmtId="176" fontId="34" fillId="16" borderId="124" xfId="12" applyNumberFormat="1" applyFont="1" applyFill="1" applyBorder="1"/>
    <xf numFmtId="176" fontId="34" fillId="16" borderId="99" xfId="12" applyNumberFormat="1" applyFont="1" applyFill="1" applyBorder="1"/>
    <xf numFmtId="176" fontId="34" fillId="16" borderId="101" xfId="12" applyNumberFormat="1" applyFont="1" applyFill="1" applyBorder="1"/>
    <xf numFmtId="176" fontId="34" fillId="16" borderId="4" xfId="12" applyNumberFormat="1" applyFont="1" applyFill="1" applyBorder="1"/>
    <xf numFmtId="176" fontId="48" fillId="16" borderId="0" xfId="12" applyNumberFormat="1" applyFont="1" applyFill="1" applyBorder="1"/>
    <xf numFmtId="176" fontId="34" fillId="17" borderId="1" xfId="12" applyNumberFormat="1" applyFont="1" applyFill="1" applyBorder="1" applyAlignment="1">
      <alignment horizontal="right"/>
    </xf>
    <xf numFmtId="176" fontId="48" fillId="17" borderId="0" xfId="12" applyNumberFormat="1" applyFont="1" applyFill="1" applyBorder="1"/>
    <xf numFmtId="176" fontId="34" fillId="17" borderId="164" xfId="12" applyNumberFormat="1" applyFont="1" applyFill="1" applyBorder="1"/>
    <xf numFmtId="176" fontId="34" fillId="17" borderId="124" xfId="12" applyNumberFormat="1" applyFont="1" applyFill="1" applyBorder="1"/>
    <xf numFmtId="176" fontId="34" fillId="17" borderId="99" xfId="12" applyNumberFormat="1" applyFont="1" applyFill="1" applyBorder="1"/>
    <xf numFmtId="176" fontId="34" fillId="17" borderId="101" xfId="12" applyNumberFormat="1" applyFont="1" applyFill="1" applyBorder="1"/>
    <xf numFmtId="176" fontId="34" fillId="17" borderId="4" xfId="12" applyNumberFormat="1" applyFont="1" applyFill="1" applyBorder="1"/>
    <xf numFmtId="176" fontId="34" fillId="17" borderId="136" xfId="12" applyNumberFormat="1" applyFont="1" applyFill="1" applyBorder="1" applyAlignment="1">
      <alignment horizontal="right"/>
    </xf>
    <xf numFmtId="176" fontId="48" fillId="17" borderId="137" xfId="12" applyNumberFormat="1" applyFont="1" applyFill="1" applyBorder="1"/>
    <xf numFmtId="176" fontId="34" fillId="17" borderId="194" xfId="12" applyNumberFormat="1" applyFont="1" applyFill="1" applyBorder="1"/>
    <xf numFmtId="176" fontId="34" fillId="17" borderId="139" xfId="12" applyNumberFormat="1" applyFont="1" applyFill="1" applyBorder="1"/>
    <xf numFmtId="176" fontId="34" fillId="17" borderId="195" xfId="12" applyNumberFormat="1" applyFont="1" applyFill="1" applyBorder="1"/>
    <xf numFmtId="176" fontId="34" fillId="17" borderId="140" xfId="12" applyNumberFormat="1" applyFont="1" applyFill="1" applyBorder="1"/>
    <xf numFmtId="176" fontId="34" fillId="17" borderId="156" xfId="12" applyNumberFormat="1" applyFont="1" applyFill="1" applyBorder="1"/>
    <xf numFmtId="176" fontId="34" fillId="18" borderId="1" xfId="12" applyNumberFormat="1" applyFont="1" applyFill="1" applyBorder="1" applyAlignment="1">
      <alignment horizontal="right"/>
    </xf>
    <xf numFmtId="176" fontId="48" fillId="18" borderId="0" xfId="12" applyNumberFormat="1" applyFont="1" applyFill="1" applyBorder="1"/>
    <xf numFmtId="176" fontId="34" fillId="18" borderId="164" xfId="12" applyNumberFormat="1" applyFont="1" applyFill="1" applyBorder="1"/>
    <xf numFmtId="176" fontId="34" fillId="18" borderId="124" xfId="12" applyNumberFormat="1" applyFont="1" applyFill="1" applyBorder="1"/>
    <xf numFmtId="176" fontId="34" fillId="18" borderId="99" xfId="12" applyNumberFormat="1" applyFont="1" applyFill="1" applyBorder="1"/>
    <xf numFmtId="176" fontId="34" fillId="18" borderId="101" xfId="12" applyNumberFormat="1" applyFont="1" applyFill="1" applyBorder="1"/>
    <xf numFmtId="176" fontId="34" fillId="18" borderId="4" xfId="12" applyNumberFormat="1" applyFont="1" applyFill="1" applyBorder="1"/>
    <xf numFmtId="176" fontId="48" fillId="18" borderId="0" xfId="12" applyNumberFormat="1" applyFont="1" applyFill="1"/>
    <xf numFmtId="176" fontId="34" fillId="18" borderId="125" xfId="12" applyNumberFormat="1" applyFont="1" applyFill="1" applyBorder="1" applyAlignment="1">
      <alignment horizontal="right"/>
    </xf>
    <xf numFmtId="176" fontId="48" fillId="18" borderId="108" xfId="12" applyNumberFormat="1" applyFont="1" applyFill="1" applyBorder="1"/>
    <xf numFmtId="176" fontId="34" fillId="18" borderId="173" xfId="12" applyNumberFormat="1" applyFont="1" applyFill="1" applyBorder="1"/>
    <xf numFmtId="176" fontId="34" fillId="18" borderId="127" xfId="12" applyNumberFormat="1" applyFont="1" applyFill="1" applyBorder="1"/>
    <xf numFmtId="176" fontId="34" fillId="18" borderId="176" xfId="12" applyNumberFormat="1" applyFont="1" applyFill="1" applyBorder="1"/>
    <xf numFmtId="176" fontId="34" fillId="18" borderId="109" xfId="12" applyNumberFormat="1" applyFont="1" applyFill="1" applyBorder="1"/>
    <xf numFmtId="176" fontId="34" fillId="18" borderId="128" xfId="12" applyNumberFormat="1" applyFont="1" applyFill="1" applyBorder="1"/>
    <xf numFmtId="176" fontId="34" fillId="19" borderId="1" xfId="12" applyNumberFormat="1" applyFont="1" applyFill="1" applyBorder="1" applyAlignment="1">
      <alignment horizontal="right"/>
    </xf>
    <xf numFmtId="176" fontId="48" fillId="19" borderId="0" xfId="12" applyNumberFormat="1" applyFont="1" applyFill="1" applyBorder="1"/>
    <xf numFmtId="176" fontId="34" fillId="19" borderId="164" xfId="12" applyNumberFormat="1" applyFont="1" applyFill="1" applyBorder="1"/>
    <xf numFmtId="176" fontId="34" fillId="19" borderId="124" xfId="12" applyNumberFormat="1" applyFont="1" applyFill="1" applyBorder="1"/>
    <xf numFmtId="176" fontId="34" fillId="19" borderId="99" xfId="12" applyNumberFormat="1" applyFont="1" applyFill="1" applyBorder="1"/>
    <xf numFmtId="176" fontId="34" fillId="19" borderId="101" xfId="12" applyNumberFormat="1" applyFont="1" applyFill="1" applyBorder="1"/>
    <xf numFmtId="176" fontId="34" fillId="19" borderId="4" xfId="12" applyNumberFormat="1" applyFont="1" applyFill="1" applyBorder="1"/>
    <xf numFmtId="176" fontId="34" fillId="0" borderId="149" xfId="12" applyNumberFormat="1" applyFont="1" applyFill="1" applyBorder="1" applyAlignment="1">
      <alignment horizontal="right"/>
    </xf>
    <xf numFmtId="176" fontId="48" fillId="0" borderId="150" xfId="12" applyNumberFormat="1" applyFont="1" applyFill="1" applyBorder="1"/>
    <xf numFmtId="176" fontId="34" fillId="6" borderId="151" xfId="12" applyNumberFormat="1" applyFont="1" applyFill="1" applyBorder="1"/>
    <xf numFmtId="176" fontId="34" fillId="6" borderId="150" xfId="12" applyNumberFormat="1" applyFont="1" applyFill="1" applyBorder="1"/>
    <xf numFmtId="176" fontId="34" fillId="3" borderId="150" xfId="12" applyNumberFormat="1" applyFont="1" applyFill="1" applyBorder="1"/>
    <xf numFmtId="176" fontId="34" fillId="4" borderId="150" xfId="12" applyNumberFormat="1" applyFont="1" applyFill="1" applyBorder="1"/>
    <xf numFmtId="176" fontId="34" fillId="5" borderId="150" xfId="12" applyNumberFormat="1" applyFont="1" applyFill="1" applyBorder="1"/>
    <xf numFmtId="176" fontId="34" fillId="7" borderId="150" xfId="12" applyNumberFormat="1" applyFont="1" applyFill="1" applyBorder="1"/>
    <xf numFmtId="176" fontId="34" fillId="0" borderId="200" xfId="12" applyNumberFormat="1" applyFont="1" applyFill="1" applyBorder="1"/>
    <xf numFmtId="176" fontId="34" fillId="8" borderId="150" xfId="12" applyNumberFormat="1" applyFont="1" applyFill="1" applyBorder="1"/>
    <xf numFmtId="176" fontId="34" fillId="9" borderId="150" xfId="12" applyNumberFormat="1" applyFont="1" applyFill="1" applyBorder="1"/>
    <xf numFmtId="176" fontId="34" fillId="10" borderId="150" xfId="12" applyNumberFormat="1" applyFont="1" applyFill="1" applyBorder="1"/>
    <xf numFmtId="176" fontId="34" fillId="11" borderId="150" xfId="12" applyNumberFormat="1" applyFont="1" applyFill="1" applyBorder="1"/>
    <xf numFmtId="176" fontId="34" fillId="12" borderId="150" xfId="12" applyNumberFormat="1" applyFont="1" applyFill="1" applyBorder="1"/>
    <xf numFmtId="176" fontId="34" fillId="13" borderId="150" xfId="12" applyNumberFormat="1" applyFont="1" applyFill="1" applyBorder="1"/>
    <xf numFmtId="176" fontId="34" fillId="14" borderId="150" xfId="12" applyNumberFormat="1" applyFont="1" applyFill="1" applyBorder="1"/>
    <xf numFmtId="176" fontId="34" fillId="15" borderId="150" xfId="12" applyNumberFormat="1" applyFont="1" applyFill="1" applyBorder="1"/>
    <xf numFmtId="176" fontId="34" fillId="16" borderId="150" xfId="12" applyNumberFormat="1" applyFont="1" applyFill="1" applyBorder="1"/>
    <xf numFmtId="176" fontId="34" fillId="17" borderId="150" xfId="12" applyNumberFormat="1" applyFont="1" applyFill="1" applyBorder="1"/>
    <xf numFmtId="176" fontId="34" fillId="18" borderId="150" xfId="12" applyNumberFormat="1" applyFont="1" applyFill="1" applyBorder="1"/>
    <xf numFmtId="176" fontId="34" fillId="19" borderId="150" xfId="12" applyNumberFormat="1" applyFont="1" applyFill="1" applyBorder="1"/>
    <xf numFmtId="176" fontId="34" fillId="20" borderId="150" xfId="12" applyNumberFormat="1" applyFont="1" applyFill="1" applyBorder="1"/>
    <xf numFmtId="176" fontId="34" fillId="21" borderId="150" xfId="12" applyNumberFormat="1" applyFont="1" applyFill="1" applyBorder="1"/>
    <xf numFmtId="176" fontId="34" fillId="22" borderId="150" xfId="12" applyNumberFormat="1" applyFont="1" applyFill="1" applyBorder="1"/>
    <xf numFmtId="176" fontId="34" fillId="0" borderId="150" xfId="12" applyNumberFormat="1" applyFont="1" applyFill="1" applyBorder="1"/>
    <xf numFmtId="176" fontId="34" fillId="0" borderId="153" xfId="12" applyNumberFormat="1" applyFont="1" applyFill="1" applyBorder="1"/>
    <xf numFmtId="176" fontId="34" fillId="0" borderId="201" xfId="12" applyNumberFormat="1" applyFont="1" applyFill="1" applyBorder="1"/>
    <xf numFmtId="176" fontId="34" fillId="0" borderId="154" xfId="12" applyNumberFormat="1" applyFont="1" applyFill="1" applyBorder="1"/>
    <xf numFmtId="176" fontId="34" fillId="0" borderId="202" xfId="12" applyNumberFormat="1" applyFont="1" applyFill="1" applyBorder="1"/>
    <xf numFmtId="176" fontId="34" fillId="20" borderId="1" xfId="12" applyNumberFormat="1" applyFont="1" applyFill="1" applyBorder="1" applyAlignment="1">
      <alignment horizontal="right"/>
    </xf>
    <xf numFmtId="176" fontId="48" fillId="20" borderId="0" xfId="12" applyNumberFormat="1" applyFont="1" applyFill="1" applyBorder="1"/>
    <xf numFmtId="176" fontId="34" fillId="20" borderId="164" xfId="12" applyNumberFormat="1" applyFont="1" applyFill="1" applyBorder="1"/>
    <xf numFmtId="176" fontId="34" fillId="20" borderId="124" xfId="12" applyNumberFormat="1" applyFont="1" applyFill="1" applyBorder="1"/>
    <xf numFmtId="176" fontId="34" fillId="20" borderId="99" xfId="12" applyNumberFormat="1" applyFont="1" applyFill="1" applyBorder="1"/>
    <xf numFmtId="176" fontId="34" fillId="20" borderId="101" xfId="12" applyNumberFormat="1" applyFont="1" applyFill="1" applyBorder="1"/>
    <xf numFmtId="176" fontId="34" fillId="20" borderId="4" xfId="12" applyNumberFormat="1" applyFont="1" applyFill="1" applyBorder="1"/>
    <xf numFmtId="176" fontId="34" fillId="20" borderId="136" xfId="12" applyNumberFormat="1" applyFont="1" applyFill="1" applyBorder="1" applyAlignment="1">
      <alignment horizontal="right"/>
    </xf>
    <xf numFmtId="176" fontId="48" fillId="20" borderId="137" xfId="12" applyNumberFormat="1" applyFont="1" applyFill="1" applyBorder="1"/>
    <xf numFmtId="176" fontId="34" fillId="20" borderId="194" xfId="12" applyNumberFormat="1" applyFont="1" applyFill="1" applyBorder="1"/>
    <xf numFmtId="176" fontId="34" fillId="20" borderId="139" xfId="12" applyNumberFormat="1" applyFont="1" applyFill="1" applyBorder="1"/>
    <xf numFmtId="176" fontId="34" fillId="20" borderId="195" xfId="12" applyNumberFormat="1" applyFont="1" applyFill="1" applyBorder="1"/>
    <xf numFmtId="176" fontId="34" fillId="20" borderId="140" xfId="12" applyNumberFormat="1" applyFont="1" applyFill="1" applyBorder="1"/>
    <xf numFmtId="176" fontId="34" fillId="20" borderId="156" xfId="12" applyNumberFormat="1" applyFont="1" applyFill="1" applyBorder="1"/>
    <xf numFmtId="176" fontId="34" fillId="21" borderId="1" xfId="12" applyNumberFormat="1" applyFont="1" applyFill="1" applyBorder="1" applyAlignment="1">
      <alignment horizontal="right"/>
    </xf>
    <xf numFmtId="176" fontId="48" fillId="21" borderId="0" xfId="12" applyNumberFormat="1" applyFont="1" applyFill="1" applyBorder="1"/>
    <xf numFmtId="176" fontId="34" fillId="21" borderId="164" xfId="12" applyNumberFormat="1" applyFont="1" applyFill="1" applyBorder="1"/>
    <xf numFmtId="176" fontId="34" fillId="21" borderId="124" xfId="12" applyNumberFormat="1" applyFont="1" applyFill="1" applyBorder="1"/>
    <xf numFmtId="176" fontId="34" fillId="21" borderId="99" xfId="12" applyNumberFormat="1" applyFont="1" applyFill="1" applyBorder="1"/>
    <xf numFmtId="176" fontId="34" fillId="21" borderId="101" xfId="12" applyNumberFormat="1" applyFont="1" applyFill="1" applyBorder="1"/>
    <xf numFmtId="176" fontId="34" fillId="21" borderId="4" xfId="12" applyNumberFormat="1" applyFont="1" applyFill="1" applyBorder="1"/>
    <xf numFmtId="176" fontId="34" fillId="21" borderId="125" xfId="12" applyNumberFormat="1" applyFont="1" applyFill="1" applyBorder="1" applyAlignment="1">
      <alignment horizontal="right"/>
    </xf>
    <xf numFmtId="176" fontId="48" fillId="21" borderId="108" xfId="12" applyNumberFormat="1" applyFont="1" applyFill="1" applyBorder="1"/>
    <xf numFmtId="176" fontId="34" fillId="21" borderId="173" xfId="12" applyNumberFormat="1" applyFont="1" applyFill="1" applyBorder="1"/>
    <xf numFmtId="176" fontId="34" fillId="21" borderId="127" xfId="12" applyNumberFormat="1" applyFont="1" applyFill="1" applyBorder="1"/>
    <xf numFmtId="176" fontId="34" fillId="21" borderId="176" xfId="12" applyNumberFormat="1" applyFont="1" applyFill="1" applyBorder="1"/>
    <xf numFmtId="176" fontId="34" fillId="21" borderId="109" xfId="12" applyNumberFormat="1" applyFont="1" applyFill="1" applyBorder="1"/>
    <xf numFmtId="176" fontId="34" fillId="21" borderId="128" xfId="12" applyNumberFormat="1" applyFont="1" applyFill="1" applyBorder="1"/>
    <xf numFmtId="176" fontId="34" fillId="22" borderId="1" xfId="12" applyNumberFormat="1" applyFont="1" applyFill="1" applyBorder="1" applyAlignment="1">
      <alignment horizontal="right"/>
    </xf>
    <xf numFmtId="176" fontId="48" fillId="22" borderId="0" xfId="12" applyNumberFormat="1" applyFont="1" applyFill="1" applyBorder="1"/>
    <xf numFmtId="176" fontId="34" fillId="22" borderId="164" xfId="12" applyNumberFormat="1" applyFont="1" applyFill="1" applyBorder="1"/>
    <xf numFmtId="176" fontId="34" fillId="22" borderId="124" xfId="12" applyNumberFormat="1" applyFont="1" applyFill="1" applyBorder="1"/>
    <xf numFmtId="176" fontId="34" fillId="22" borderId="99" xfId="12" applyNumberFormat="1" applyFont="1" applyFill="1" applyBorder="1"/>
    <xf numFmtId="176" fontId="34" fillId="22" borderId="101" xfId="12" applyNumberFormat="1" applyFont="1" applyFill="1" applyBorder="1"/>
    <xf numFmtId="176" fontId="34" fillId="22" borderId="4" xfId="12" applyNumberFormat="1" applyFont="1" applyFill="1" applyBorder="1"/>
    <xf numFmtId="176" fontId="34" fillId="0" borderId="1" xfId="12" applyNumberFormat="1" applyFont="1" applyFill="1" applyBorder="1" applyAlignment="1">
      <alignment horizontal="right"/>
    </xf>
    <xf numFmtId="176" fontId="48" fillId="0" borderId="0" xfId="12" applyNumberFormat="1" applyFont="1" applyFill="1" applyBorder="1"/>
    <xf numFmtId="176" fontId="34" fillId="6" borderId="78" xfId="12" applyNumberFormat="1" applyFont="1" applyFill="1" applyBorder="1"/>
    <xf numFmtId="176" fontId="36" fillId="0" borderId="80" xfId="12" applyNumberFormat="1" applyFont="1" applyFill="1" applyBorder="1"/>
    <xf numFmtId="176" fontId="34" fillId="0" borderId="124" xfId="12" applyNumberFormat="1" applyFont="1" applyFill="1" applyBorder="1"/>
    <xf numFmtId="176" fontId="34" fillId="0" borderId="4" xfId="12" applyNumberFormat="1" applyFont="1" applyFill="1" applyBorder="1"/>
    <xf numFmtId="176" fontId="34" fillId="3" borderId="136" xfId="12" applyNumberFormat="1" applyFont="1" applyFill="1" applyBorder="1" applyAlignment="1">
      <alignment horizontal="right"/>
    </xf>
    <xf numFmtId="176" fontId="48" fillId="3" borderId="137" xfId="12" applyNumberFormat="1" applyFont="1" applyFill="1" applyBorder="1"/>
    <xf numFmtId="176" fontId="34" fillId="3" borderId="194" xfId="12" applyNumberFormat="1" applyFont="1" applyFill="1" applyBorder="1"/>
    <xf numFmtId="176" fontId="34" fillId="3" borderId="139" xfId="12" applyNumberFormat="1" applyFont="1" applyFill="1" applyBorder="1"/>
    <xf numFmtId="176" fontId="34" fillId="3" borderId="195" xfId="12" applyNumberFormat="1" applyFont="1" applyFill="1" applyBorder="1"/>
    <xf numFmtId="176" fontId="34" fillId="3" borderId="140" xfId="12" applyNumberFormat="1" applyFont="1" applyFill="1" applyBorder="1"/>
    <xf numFmtId="176" fontId="34" fillId="3" borderId="156" xfId="12" applyNumberFormat="1" applyFont="1" applyFill="1" applyBorder="1"/>
    <xf numFmtId="176" fontId="34" fillId="5" borderId="136" xfId="12" applyNumberFormat="1" applyFont="1" applyFill="1" applyBorder="1" applyAlignment="1">
      <alignment horizontal="right"/>
    </xf>
    <xf numFmtId="176" fontId="48" fillId="5" borderId="137" xfId="12" applyNumberFormat="1" applyFont="1" applyFill="1" applyBorder="1"/>
    <xf numFmtId="176" fontId="34" fillId="5" borderId="194" xfId="12" applyNumberFormat="1" applyFont="1" applyFill="1" applyBorder="1"/>
    <xf numFmtId="176" fontId="34" fillId="5" borderId="139" xfId="12" applyNumberFormat="1" applyFont="1" applyFill="1" applyBorder="1"/>
    <xf numFmtId="176" fontId="34" fillId="5" borderId="195" xfId="12" applyNumberFormat="1" applyFont="1" applyFill="1" applyBorder="1"/>
    <xf numFmtId="176" fontId="34" fillId="5" borderId="140" xfId="12" applyNumberFormat="1" applyFont="1" applyFill="1" applyBorder="1"/>
    <xf numFmtId="176" fontId="34" fillId="5" borderId="156" xfId="12" applyNumberFormat="1" applyFont="1" applyFill="1" applyBorder="1"/>
    <xf numFmtId="176" fontId="34" fillId="5" borderId="125" xfId="12" applyNumberFormat="1" applyFont="1" applyFill="1" applyBorder="1" applyAlignment="1">
      <alignment horizontal="right"/>
    </xf>
    <xf numFmtId="176" fontId="48" fillId="5" borderId="108" xfId="12" applyNumberFormat="1" applyFont="1" applyFill="1" applyBorder="1"/>
    <xf numFmtId="176" fontId="34" fillId="5" borderId="173" xfId="12" applyNumberFormat="1" applyFont="1" applyFill="1" applyBorder="1"/>
    <xf numFmtId="176" fontId="34" fillId="5" borderId="127" xfId="12" applyNumberFormat="1" applyFont="1" applyFill="1" applyBorder="1"/>
    <xf numFmtId="176" fontId="34" fillId="5" borderId="176" xfId="12" applyNumberFormat="1" applyFont="1" applyFill="1" applyBorder="1"/>
    <xf numFmtId="176" fontId="34" fillId="5" borderId="109" xfId="12" applyNumberFormat="1" applyFont="1" applyFill="1" applyBorder="1"/>
    <xf numFmtId="176" fontId="34" fillId="5" borderId="128" xfId="12" applyNumberFormat="1" applyFont="1" applyFill="1" applyBorder="1"/>
    <xf numFmtId="176" fontId="48" fillId="0" borderId="0" xfId="12" applyNumberFormat="1" applyFont="1" applyFill="1"/>
    <xf numFmtId="176" fontId="48" fillId="7" borderId="0" xfId="12" applyNumberFormat="1" applyFont="1" applyFill="1"/>
    <xf numFmtId="176" fontId="48" fillId="8" borderId="156" xfId="12" applyNumberFormat="1" applyFont="1" applyFill="1" applyBorder="1"/>
    <xf numFmtId="176" fontId="48" fillId="9" borderId="4" xfId="12" applyNumberFormat="1" applyFont="1" applyFill="1" applyBorder="1"/>
    <xf numFmtId="176" fontId="34" fillId="9" borderId="125" xfId="12" applyNumberFormat="1" applyFont="1" applyFill="1" applyBorder="1" applyAlignment="1">
      <alignment horizontal="right"/>
    </xf>
    <xf numFmtId="176" fontId="48" fillId="9" borderId="128" xfId="12" applyNumberFormat="1" applyFont="1" applyFill="1" applyBorder="1"/>
    <xf numFmtId="176" fontId="34" fillId="9" borderId="173" xfId="12" applyNumberFormat="1" applyFont="1" applyFill="1" applyBorder="1"/>
    <xf numFmtId="176" fontId="34" fillId="9" borderId="127" xfId="12" applyNumberFormat="1" applyFont="1" applyFill="1" applyBorder="1"/>
    <xf numFmtId="176" fontId="34" fillId="9" borderId="176" xfId="12" applyNumberFormat="1" applyFont="1" applyFill="1" applyBorder="1"/>
    <xf numFmtId="176" fontId="34" fillId="9" borderId="109" xfId="12" applyNumberFormat="1" applyFont="1" applyFill="1" applyBorder="1"/>
    <xf numFmtId="176" fontId="34" fillId="9" borderId="128" xfId="12" applyNumberFormat="1" applyFont="1" applyFill="1" applyBorder="1"/>
    <xf numFmtId="176" fontId="48" fillId="10" borderId="4" xfId="12" applyNumberFormat="1" applyFont="1" applyFill="1" applyBorder="1"/>
    <xf numFmtId="176" fontId="34" fillId="10" borderId="125" xfId="12" applyNumberFormat="1" applyFont="1" applyFill="1" applyBorder="1" applyAlignment="1">
      <alignment horizontal="right"/>
    </xf>
    <xf numFmtId="176" fontId="48" fillId="10" borderId="108" xfId="12" applyNumberFormat="1" applyFont="1" applyFill="1" applyBorder="1"/>
    <xf numFmtId="176" fontId="34" fillId="10" borderId="173" xfId="12" applyNumberFormat="1" applyFont="1" applyFill="1" applyBorder="1"/>
    <xf numFmtId="176" fontId="34" fillId="10" borderId="127" xfId="12" applyNumberFormat="1" applyFont="1" applyFill="1" applyBorder="1"/>
    <xf numFmtId="176" fontId="34" fillId="10" borderId="176" xfId="12" applyNumberFormat="1" applyFont="1" applyFill="1" applyBorder="1"/>
    <xf numFmtId="176" fontId="34" fillId="10" borderId="109" xfId="12" applyNumberFormat="1" applyFont="1" applyFill="1" applyBorder="1"/>
    <xf numFmtId="176" fontId="34" fillId="10" borderId="128" xfId="12" applyNumberFormat="1" applyFont="1" applyFill="1" applyBorder="1"/>
    <xf numFmtId="176" fontId="34" fillId="0" borderId="113" xfId="12" applyNumberFormat="1" applyFont="1" applyFill="1" applyBorder="1" applyAlignment="1">
      <alignment horizontal="right"/>
    </xf>
    <xf numFmtId="176" fontId="48" fillId="0" borderId="114" xfId="12" applyNumberFormat="1" applyFont="1" applyFill="1" applyBorder="1"/>
    <xf numFmtId="176" fontId="34" fillId="6" borderId="113" xfId="12" applyNumberFormat="1" applyFont="1" applyFill="1" applyBorder="1"/>
    <xf numFmtId="176" fontId="34" fillId="6" borderId="114" xfId="12" applyNumberFormat="1" applyFont="1" applyFill="1" applyBorder="1"/>
    <xf numFmtId="176" fontId="36" fillId="0" borderId="108" xfId="12" applyNumberFormat="1" applyFont="1" applyFill="1" applyBorder="1"/>
    <xf numFmtId="176" fontId="34" fillId="3" borderId="114" xfId="12" applyNumberFormat="1" applyFont="1" applyFill="1" applyBorder="1"/>
    <xf numFmtId="176" fontId="34" fillId="4" borderId="114" xfId="12" applyNumberFormat="1" applyFont="1" applyFill="1" applyBorder="1"/>
    <xf numFmtId="176" fontId="34" fillId="5" borderId="114" xfId="12" applyNumberFormat="1" applyFont="1" applyFill="1" applyBorder="1"/>
    <xf numFmtId="176" fontId="34" fillId="7" borderId="114" xfId="12" applyNumberFormat="1" applyFont="1" applyFill="1" applyBorder="1"/>
    <xf numFmtId="176" fontId="34" fillId="0" borderId="203" xfId="12" applyNumberFormat="1" applyFont="1" applyFill="1" applyBorder="1"/>
    <xf numFmtId="176" fontId="34" fillId="8" borderId="114" xfId="12" applyNumberFormat="1" applyFont="1" applyFill="1" applyBorder="1"/>
    <xf numFmtId="176" fontId="34" fillId="9" borderId="114" xfId="12" applyNumberFormat="1" applyFont="1" applyFill="1" applyBorder="1"/>
    <xf numFmtId="176" fontId="34" fillId="10" borderId="114" xfId="12" applyNumberFormat="1" applyFont="1" applyFill="1" applyBorder="1"/>
    <xf numFmtId="176" fontId="34" fillId="11" borderId="114" xfId="12" applyNumberFormat="1" applyFont="1" applyFill="1" applyBorder="1"/>
    <xf numFmtId="176" fontId="34" fillId="12" borderId="114" xfId="12" applyNumberFormat="1" applyFont="1" applyFill="1" applyBorder="1"/>
    <xf numFmtId="176" fontId="34" fillId="13" borderId="114" xfId="12" applyNumberFormat="1" applyFont="1" applyFill="1" applyBorder="1"/>
    <xf numFmtId="176" fontId="34" fillId="14" borderId="114" xfId="12" applyNumberFormat="1" applyFont="1" applyFill="1" applyBorder="1"/>
    <xf numFmtId="176" fontId="34" fillId="15" borderId="114" xfId="12" applyNumberFormat="1" applyFont="1" applyFill="1" applyBorder="1"/>
    <xf numFmtId="176" fontId="34" fillId="16" borderId="114" xfId="12" applyNumberFormat="1" applyFont="1" applyFill="1" applyBorder="1"/>
    <xf numFmtId="176" fontId="34" fillId="17" borderId="114" xfId="12" applyNumberFormat="1" applyFont="1" applyFill="1" applyBorder="1"/>
    <xf numFmtId="176" fontId="34" fillId="18" borderId="114" xfId="12" applyNumberFormat="1" applyFont="1" applyFill="1" applyBorder="1"/>
    <xf numFmtId="176" fontId="34" fillId="19" borderId="114" xfId="12" applyNumberFormat="1" applyFont="1" applyFill="1" applyBorder="1"/>
    <xf numFmtId="176" fontId="34" fillId="20" borderId="114" xfId="12" applyNumberFormat="1" applyFont="1" applyFill="1" applyBorder="1"/>
    <xf numFmtId="176" fontId="34" fillId="21" borderId="114" xfId="12" applyNumberFormat="1" applyFont="1" applyFill="1" applyBorder="1"/>
    <xf numFmtId="176" fontId="34" fillId="22" borderId="114" xfId="12" applyNumberFormat="1" applyFont="1" applyFill="1" applyBorder="1"/>
    <xf numFmtId="176" fontId="34" fillId="0" borderId="204" xfId="12" applyNumberFormat="1" applyFont="1" applyFill="1" applyBorder="1"/>
    <xf numFmtId="176" fontId="34" fillId="0" borderId="157" xfId="12" applyNumberFormat="1" applyFont="1" applyFill="1" applyBorder="1"/>
    <xf numFmtId="176" fontId="34" fillId="0" borderId="205" xfId="12" applyNumberFormat="1" applyFont="1" applyFill="1" applyBorder="1"/>
    <xf numFmtId="176" fontId="34" fillId="0" borderId="148" xfId="12" applyNumberFormat="1" applyFont="1" applyFill="1" applyBorder="1"/>
    <xf numFmtId="176" fontId="34" fillId="0" borderId="119" xfId="12" applyNumberFormat="1" applyFont="1" applyFill="1" applyBorder="1" applyAlignment="1">
      <alignment horizontal="right"/>
    </xf>
    <xf numFmtId="176" fontId="48" fillId="0" borderId="120" xfId="12" applyNumberFormat="1" applyFont="1" applyFill="1" applyBorder="1"/>
    <xf numFmtId="176" fontId="34" fillId="6" borderId="119" xfId="12" applyNumberFormat="1" applyFont="1" applyFill="1" applyBorder="1"/>
    <xf numFmtId="176" fontId="34" fillId="6" borderId="120" xfId="12" applyNumberFormat="1" applyFont="1" applyFill="1" applyBorder="1"/>
    <xf numFmtId="176" fontId="34" fillId="3" borderId="120" xfId="12" applyNumberFormat="1" applyFont="1" applyFill="1" applyBorder="1"/>
    <xf numFmtId="176" fontId="34" fillId="4" borderId="120" xfId="12" applyNumberFormat="1" applyFont="1" applyFill="1" applyBorder="1"/>
    <xf numFmtId="176" fontId="34" fillId="5" borderId="120" xfId="12" applyNumberFormat="1" applyFont="1" applyFill="1" applyBorder="1"/>
    <xf numFmtId="176" fontId="34" fillId="7" borderId="120" xfId="12" applyNumberFormat="1" applyFont="1" applyFill="1" applyBorder="1"/>
    <xf numFmtId="176" fontId="34" fillId="0" borderId="206" xfId="12" applyNumberFormat="1" applyFont="1" applyFill="1" applyBorder="1"/>
    <xf numFmtId="176" fontId="34" fillId="8" borderId="120" xfId="12" applyNumberFormat="1" applyFont="1" applyFill="1" applyBorder="1"/>
    <xf numFmtId="176" fontId="34" fillId="9" borderId="120" xfId="12" applyNumberFormat="1" applyFont="1" applyFill="1" applyBorder="1"/>
    <xf numFmtId="176" fontId="34" fillId="10" borderId="120" xfId="12" applyNumberFormat="1" applyFont="1" applyFill="1" applyBorder="1"/>
    <xf numFmtId="176" fontId="34" fillId="11" borderId="120" xfId="12" applyNumberFormat="1" applyFont="1" applyFill="1" applyBorder="1"/>
    <xf numFmtId="176" fontId="34" fillId="12" borderId="120" xfId="12" applyNumberFormat="1" applyFont="1" applyFill="1" applyBorder="1"/>
    <xf numFmtId="176" fontId="34" fillId="13" borderId="120" xfId="12" applyNumberFormat="1" applyFont="1" applyFill="1" applyBorder="1"/>
    <xf numFmtId="176" fontId="34" fillId="14" borderId="120" xfId="12" applyNumberFormat="1" applyFont="1" applyFill="1" applyBorder="1"/>
    <xf numFmtId="176" fontId="34" fillId="15" borderId="120" xfId="12" applyNumberFormat="1" applyFont="1" applyFill="1" applyBorder="1"/>
    <xf numFmtId="176" fontId="34" fillId="16" borderId="120" xfId="12" applyNumberFormat="1" applyFont="1" applyFill="1" applyBorder="1"/>
    <xf numFmtId="176" fontId="34" fillId="17" borderId="120" xfId="12" applyNumberFormat="1" applyFont="1" applyFill="1" applyBorder="1"/>
    <xf numFmtId="176" fontId="34" fillId="18" borderId="120" xfId="12" applyNumberFormat="1" applyFont="1" applyFill="1" applyBorder="1"/>
    <xf numFmtId="176" fontId="34" fillId="19" borderId="120" xfId="12" applyNumberFormat="1" applyFont="1" applyFill="1" applyBorder="1"/>
    <xf numFmtId="176" fontId="34" fillId="20" borderId="120" xfId="12" applyNumberFormat="1" applyFont="1" applyFill="1" applyBorder="1"/>
    <xf numFmtId="176" fontId="34" fillId="21" borderId="120" xfId="12" applyNumberFormat="1" applyFont="1" applyFill="1" applyBorder="1"/>
    <xf numFmtId="176" fontId="34" fillId="22" borderId="120" xfId="12" applyNumberFormat="1" applyFont="1" applyFill="1" applyBorder="1"/>
    <xf numFmtId="176" fontId="34" fillId="3" borderId="59" xfId="12" applyNumberFormat="1" applyFont="1" applyFill="1" applyBorder="1" applyAlignment="1">
      <alignment horizontal="center"/>
    </xf>
    <xf numFmtId="176" fontId="34" fillId="23" borderId="15" xfId="12" applyNumberFormat="1" applyFont="1" applyFill="1" applyBorder="1" applyAlignment="1">
      <alignment horizontal="center"/>
    </xf>
    <xf numFmtId="176" fontId="34" fillId="0" borderId="59" xfId="12" applyNumberFormat="1" applyFont="1" applyFill="1" applyBorder="1" applyAlignment="1">
      <alignment horizontal="center"/>
    </xf>
    <xf numFmtId="176" fontId="34" fillId="0" borderId="95" xfId="12" applyNumberFormat="1" applyFont="1" applyFill="1" applyBorder="1" applyAlignment="1">
      <alignment horizontal="center" vertical="center"/>
    </xf>
    <xf numFmtId="176" fontId="48" fillId="3" borderId="61" xfId="12" applyNumberFormat="1" applyFont="1" applyFill="1" applyBorder="1" applyAlignment="1">
      <alignment horizontal="center" vertical="center" wrapText="1"/>
    </xf>
    <xf numFmtId="176" fontId="48" fillId="23" borderId="14" xfId="12" applyNumberFormat="1" applyFont="1" applyFill="1" applyBorder="1" applyAlignment="1">
      <alignment horizontal="center" vertical="center" wrapText="1"/>
    </xf>
    <xf numFmtId="176" fontId="48" fillId="0" borderId="61" xfId="12" applyNumberFormat="1" applyFont="1" applyFill="1" applyBorder="1" applyAlignment="1">
      <alignment horizontal="center" vertical="center" wrapText="1"/>
    </xf>
    <xf numFmtId="176" fontId="34" fillId="0" borderId="102" xfId="12" applyNumberFormat="1" applyFont="1" applyFill="1" applyBorder="1" applyAlignment="1">
      <alignment horizontal="center" vertical="center"/>
    </xf>
    <xf numFmtId="176" fontId="34" fillId="6" borderId="125" xfId="12" applyNumberFormat="1" applyFont="1" applyFill="1" applyBorder="1" applyAlignment="1">
      <alignment horizontal="right"/>
    </xf>
    <xf numFmtId="176" fontId="48" fillId="6" borderId="108" xfId="12" applyNumberFormat="1" applyFont="1" applyFill="1" applyBorder="1"/>
    <xf numFmtId="176" fontId="34" fillId="0" borderId="125" xfId="12" applyNumberFormat="1" applyFont="1" applyFill="1" applyBorder="1"/>
    <xf numFmtId="176" fontId="34" fillId="0" borderId="126" xfId="12" applyNumberFormat="1" applyFont="1" applyFill="1" applyBorder="1"/>
    <xf numFmtId="176" fontId="34" fillId="0" borderId="127" xfId="12" applyNumberFormat="1" applyFont="1" applyFill="1" applyBorder="1"/>
    <xf numFmtId="176" fontId="34" fillId="0" borderId="132" xfId="12" applyNumberFormat="1" applyFont="1" applyFill="1" applyBorder="1"/>
    <xf numFmtId="176" fontId="34" fillId="0" borderId="136" xfId="12" applyNumberFormat="1" applyFont="1" applyFill="1" applyBorder="1"/>
    <xf numFmtId="176" fontId="34" fillId="0" borderId="137" xfId="12" applyNumberFormat="1" applyFont="1" applyFill="1" applyBorder="1"/>
    <xf numFmtId="176" fontId="34" fillId="0" borderId="138" xfId="12" applyNumberFormat="1" applyFont="1" applyFill="1" applyBorder="1"/>
    <xf numFmtId="176" fontId="34" fillId="0" borderId="139" xfId="12" applyNumberFormat="1" applyFont="1" applyFill="1" applyBorder="1"/>
    <xf numFmtId="176" fontId="34" fillId="0" borderId="140" xfId="12" applyNumberFormat="1" applyFont="1" applyFill="1" applyBorder="1"/>
    <xf numFmtId="176" fontId="34" fillId="10" borderId="142" xfId="12" applyNumberFormat="1" applyFont="1" applyFill="1" applyBorder="1" applyAlignment="1">
      <alignment horizontal="right"/>
    </xf>
    <xf numFmtId="176" fontId="48" fillId="10" borderId="143" xfId="12" applyNumberFormat="1" applyFont="1" applyFill="1" applyBorder="1"/>
    <xf numFmtId="176" fontId="34" fillId="0" borderId="142" xfId="12" applyNumberFormat="1" applyFont="1" applyFill="1" applyBorder="1"/>
    <xf numFmtId="176" fontId="34" fillId="0" borderId="143" xfId="12" applyNumberFormat="1" applyFont="1" applyFill="1" applyBorder="1"/>
    <xf numFmtId="176" fontId="34" fillId="0" borderId="144" xfId="12" applyNumberFormat="1" applyFont="1" applyFill="1" applyBorder="1"/>
    <xf numFmtId="176" fontId="34" fillId="0" borderId="145" xfId="12" applyNumberFormat="1" applyFont="1" applyFill="1" applyBorder="1"/>
    <xf numFmtId="176" fontId="34" fillId="0" borderId="146" xfId="12" applyNumberFormat="1" applyFont="1" applyFill="1" applyBorder="1"/>
    <xf numFmtId="176" fontId="34" fillId="0" borderId="151" xfId="12" applyNumberFormat="1" applyFont="1" applyFill="1" applyBorder="1"/>
    <xf numFmtId="176" fontId="34" fillId="0" borderId="152" xfId="12" applyNumberFormat="1" applyFont="1" applyFill="1" applyBorder="1"/>
    <xf numFmtId="176" fontId="34" fillId="0" borderId="113" xfId="12" applyNumberFormat="1" applyFont="1" applyFill="1" applyBorder="1"/>
    <xf numFmtId="176" fontId="34" fillId="23" borderId="1" xfId="12" applyNumberFormat="1" applyFont="1" applyFill="1" applyBorder="1" applyAlignment="1">
      <alignment horizontal="right"/>
    </xf>
    <xf numFmtId="176" fontId="48" fillId="23" borderId="0" xfId="12" applyNumberFormat="1" applyFont="1" applyFill="1" applyBorder="1"/>
    <xf numFmtId="0" fontId="11" fillId="2" borderId="0" xfId="9" applyFont="1" applyFill="1" applyBorder="1" applyAlignment="1">
      <alignment horizontal="left" vertical="center"/>
    </xf>
    <xf numFmtId="0" fontId="26" fillId="2" borderId="0" xfId="9" applyFont="1" applyFill="1" applyBorder="1" applyAlignment="1">
      <alignment horizontal="right" vertical="top" wrapText="1"/>
    </xf>
    <xf numFmtId="0" fontId="14" fillId="2" borderId="1" xfId="9" applyFont="1" applyFill="1" applyBorder="1">
      <alignment vertical="center"/>
    </xf>
    <xf numFmtId="0" fontId="14" fillId="2" borderId="4" xfId="9" applyFont="1" applyFill="1" applyBorder="1">
      <alignment vertical="center"/>
    </xf>
    <xf numFmtId="0" fontId="14" fillId="2" borderId="0" xfId="9" applyFont="1" applyFill="1" applyBorder="1">
      <alignment vertical="center"/>
    </xf>
    <xf numFmtId="0" fontId="24" fillId="2" borderId="0" xfId="9" applyFont="1" applyFill="1">
      <alignment vertical="center"/>
    </xf>
    <xf numFmtId="0" fontId="24" fillId="2" borderId="1" xfId="9" applyFont="1" applyFill="1" applyBorder="1">
      <alignment vertical="center"/>
    </xf>
    <xf numFmtId="0" fontId="24" fillId="2" borderId="4" xfId="9" applyFont="1" applyFill="1" applyBorder="1">
      <alignment vertical="center"/>
    </xf>
    <xf numFmtId="0" fontId="24" fillId="2" borderId="8" xfId="9" applyFont="1" applyFill="1" applyBorder="1">
      <alignment vertical="center"/>
    </xf>
    <xf numFmtId="0" fontId="24" fillId="2" borderId="2" xfId="9" applyFont="1" applyFill="1" applyBorder="1">
      <alignment vertical="center"/>
    </xf>
    <xf numFmtId="0" fontId="11" fillId="2" borderId="0" xfId="9" applyFont="1" applyFill="1" applyAlignment="1">
      <alignment horizontal="left" vertical="center"/>
    </xf>
    <xf numFmtId="0" fontId="58" fillId="2" borderId="0" xfId="9" applyFont="1" applyFill="1" applyBorder="1" applyAlignment="1">
      <alignment horizontal="left" vertical="center" wrapText="1"/>
    </xf>
    <xf numFmtId="0" fontId="58" fillId="2" borderId="0" xfId="9" applyFont="1" applyFill="1" applyBorder="1" applyAlignment="1">
      <alignment horizontal="center" vertical="center" wrapText="1"/>
    </xf>
    <xf numFmtId="0" fontId="24" fillId="2" borderId="14" xfId="9" applyFont="1" applyFill="1" applyBorder="1" applyAlignment="1">
      <alignment horizontal="left" vertical="center"/>
    </xf>
    <xf numFmtId="0" fontId="26" fillId="2" borderId="10" xfId="0" applyFont="1" applyFill="1" applyBorder="1" applyAlignment="1">
      <alignment horizontal="center" vertical="center"/>
    </xf>
    <xf numFmtId="0" fontId="26" fillId="2" borderId="5" xfId="0" applyFont="1" applyFill="1" applyBorder="1" applyAlignment="1">
      <alignment horizontal="center" vertical="center"/>
    </xf>
    <xf numFmtId="0" fontId="58" fillId="2" borderId="0" xfId="9" applyFont="1" applyFill="1" applyBorder="1" applyAlignment="1">
      <alignment horizontal="left" vertical="center"/>
    </xf>
    <xf numFmtId="0" fontId="20" fillId="2" borderId="0" xfId="9" applyFont="1" applyFill="1" applyBorder="1" applyAlignment="1">
      <alignment horizontal="left" wrapText="1"/>
    </xf>
    <xf numFmtId="0" fontId="58" fillId="2" borderId="0" xfId="9" applyFont="1" applyFill="1" applyBorder="1" applyAlignment="1">
      <alignment horizontal="right" vertical="center" wrapText="1"/>
    </xf>
    <xf numFmtId="0" fontId="24" fillId="2" borderId="14" xfId="9" applyFont="1" applyFill="1" applyBorder="1" applyAlignment="1">
      <alignment vertical="center"/>
    </xf>
    <xf numFmtId="0" fontId="58" fillId="2" borderId="0" xfId="9" applyFont="1" applyFill="1" applyBorder="1" applyAlignment="1">
      <alignment horizontal="right" vertical="center"/>
    </xf>
    <xf numFmtId="0" fontId="11" fillId="2" borderId="0" xfId="9" applyFont="1" applyFill="1" applyAlignment="1">
      <alignment horizontal="right" vertical="center"/>
    </xf>
    <xf numFmtId="0" fontId="24" fillId="2" borderId="0" xfId="9" applyFont="1" applyFill="1" applyAlignment="1">
      <alignment horizontal="right" vertical="center"/>
    </xf>
    <xf numFmtId="0" fontId="24" fillId="2" borderId="12" xfId="9" applyFont="1" applyFill="1" applyBorder="1">
      <alignment vertical="center"/>
    </xf>
    <xf numFmtId="0" fontId="59" fillId="2" borderId="9" xfId="9" applyFont="1" applyFill="1" applyBorder="1" applyAlignment="1">
      <alignment horizontal="center" vertical="center"/>
    </xf>
    <xf numFmtId="0" fontId="59" fillId="2" borderId="6" xfId="9" applyFont="1" applyFill="1" applyBorder="1" applyAlignment="1">
      <alignment horizontal="center" vertical="center"/>
    </xf>
    <xf numFmtId="0" fontId="61" fillId="2" borderId="14" xfId="9" applyFont="1" applyFill="1" applyBorder="1">
      <alignment vertical="center"/>
    </xf>
    <xf numFmtId="0" fontId="58" fillId="2" borderId="1" xfId="9" applyFont="1" applyFill="1" applyBorder="1">
      <alignment vertical="center"/>
    </xf>
    <xf numFmtId="0" fontId="58" fillId="2" borderId="4" xfId="9" applyFont="1" applyFill="1" applyBorder="1">
      <alignment vertical="center"/>
    </xf>
    <xf numFmtId="0" fontId="58" fillId="2" borderId="0" xfId="9" applyFont="1" applyFill="1">
      <alignment vertical="center"/>
    </xf>
    <xf numFmtId="0" fontId="28" fillId="2" borderId="9" xfId="9" applyFont="1" applyFill="1" applyBorder="1" applyAlignment="1">
      <alignment horizontal="center" vertical="center" wrapText="1"/>
    </xf>
    <xf numFmtId="0" fontId="28" fillId="2" borderId="6" xfId="9" applyFont="1" applyFill="1" applyBorder="1" applyAlignment="1">
      <alignment horizontal="center" vertical="center" wrapText="1"/>
    </xf>
    <xf numFmtId="193" fontId="28" fillId="2" borderId="212" xfId="9" applyNumberFormat="1" applyFont="1" applyFill="1" applyBorder="1" applyAlignment="1">
      <alignment horizontal="center" vertical="center" wrapText="1"/>
    </xf>
    <xf numFmtId="0" fontId="28" fillId="2" borderId="212" xfId="9" applyFont="1" applyFill="1" applyBorder="1" applyAlignment="1">
      <alignment horizontal="right" vertical="top" wrapText="1"/>
    </xf>
    <xf numFmtId="0" fontId="64" fillId="2" borderId="15" xfId="9" applyFont="1" applyFill="1" applyBorder="1" applyAlignment="1">
      <alignment horizontal="left" vertical="center"/>
    </xf>
    <xf numFmtId="0" fontId="64" fillId="2" borderId="7" xfId="9" applyFont="1" applyFill="1" applyBorder="1">
      <alignment vertical="center"/>
    </xf>
    <xf numFmtId="0" fontId="64" fillId="2" borderId="0" xfId="9" applyFont="1" applyFill="1">
      <alignment vertical="center"/>
    </xf>
    <xf numFmtId="0" fontId="28" fillId="2" borderId="212" xfId="9" applyFont="1" applyFill="1" applyBorder="1" applyAlignment="1">
      <alignment horizontal="right" vertical="center"/>
    </xf>
    <xf numFmtId="0" fontId="20" fillId="2" borderId="12" xfId="9" applyFont="1" applyFill="1" applyBorder="1" applyAlignment="1">
      <alignment horizontal="left" vertical="center"/>
    </xf>
    <xf numFmtId="0" fontId="20" fillId="2" borderId="5" xfId="9" applyFont="1" applyFill="1" applyBorder="1" applyAlignment="1">
      <alignment horizontal="left" vertical="center"/>
    </xf>
    <xf numFmtId="0" fontId="20" fillId="2" borderId="12" xfId="9" applyFont="1" applyFill="1" applyBorder="1" applyAlignment="1">
      <alignment horizontal="left" vertical="center" wrapText="1"/>
    </xf>
    <xf numFmtId="0" fontId="20" fillId="2" borderId="5" xfId="9" applyFont="1" applyFill="1" applyBorder="1" applyAlignment="1">
      <alignment horizontal="left" vertical="center" wrapText="1"/>
    </xf>
    <xf numFmtId="0" fontId="20" fillId="2" borderId="45" xfId="9" applyFont="1" applyFill="1" applyBorder="1" applyAlignment="1">
      <alignment horizontal="left" vertical="center"/>
    </xf>
    <xf numFmtId="0" fontId="33" fillId="2" borderId="0" xfId="0" applyFont="1" applyFill="1" applyBorder="1">
      <alignment vertical="center"/>
    </xf>
    <xf numFmtId="180" fontId="35" fillId="2" borderId="11" xfId="1" applyNumberFormat="1" applyFont="1" applyFill="1" applyBorder="1">
      <alignment vertical="center"/>
    </xf>
    <xf numFmtId="0" fontId="65" fillId="2" borderId="0" xfId="0" applyFont="1" applyFill="1">
      <alignment vertical="center"/>
    </xf>
    <xf numFmtId="0" fontId="65" fillId="2" borderId="0" xfId="0" applyFont="1" applyFill="1" applyBorder="1">
      <alignment vertical="center"/>
    </xf>
    <xf numFmtId="0" fontId="65" fillId="2" borderId="0" xfId="0" applyFont="1" applyFill="1" applyBorder="1" applyAlignment="1">
      <alignment horizontal="center" vertical="center" wrapText="1"/>
    </xf>
    <xf numFmtId="0" fontId="15" fillId="6" borderId="7" xfId="0" applyFont="1" applyFill="1" applyBorder="1" applyAlignment="1">
      <alignment vertical="center" shrinkToFit="1"/>
    </xf>
    <xf numFmtId="0" fontId="15" fillId="6" borderId="4" xfId="0" applyFont="1" applyFill="1" applyBorder="1" applyAlignment="1">
      <alignment vertical="center" shrinkToFit="1"/>
    </xf>
    <xf numFmtId="0" fontId="15" fillId="6" borderId="72" xfId="0" applyFont="1" applyFill="1" applyBorder="1" applyAlignment="1">
      <alignment vertical="center" shrinkToFit="1"/>
    </xf>
    <xf numFmtId="0" fontId="15" fillId="6" borderId="5" xfId="0" applyFont="1" applyFill="1" applyBorder="1" applyAlignment="1">
      <alignment vertical="center" shrinkToFit="1"/>
    </xf>
    <xf numFmtId="0" fontId="15" fillId="6" borderId="2" xfId="0" applyFont="1" applyFill="1" applyBorder="1" applyAlignment="1">
      <alignment vertical="center" shrinkToFit="1"/>
    </xf>
    <xf numFmtId="0" fontId="15" fillId="0" borderId="6" xfId="0" applyFont="1" applyFill="1" applyBorder="1" applyAlignment="1">
      <alignment horizontal="right" vertical="center"/>
    </xf>
    <xf numFmtId="0" fontId="15" fillId="0" borderId="1" xfId="0" applyFont="1" applyFill="1" applyBorder="1" applyAlignment="1">
      <alignment horizontal="right" vertical="center"/>
    </xf>
    <xf numFmtId="0" fontId="15" fillId="0" borderId="1" xfId="0" applyFont="1" applyFill="1" applyBorder="1">
      <alignment vertical="center"/>
    </xf>
    <xf numFmtId="0" fontId="15" fillId="0" borderId="71" xfId="0" applyFont="1" applyFill="1" applyBorder="1">
      <alignment vertical="center"/>
    </xf>
    <xf numFmtId="0" fontId="15" fillId="0" borderId="3" xfId="0" applyFont="1" applyFill="1" applyBorder="1">
      <alignment vertical="center"/>
    </xf>
    <xf numFmtId="0" fontId="15" fillId="0" borderId="8" xfId="0" applyFont="1" applyFill="1" applyBorder="1">
      <alignment vertical="center"/>
    </xf>
    <xf numFmtId="179" fontId="11" fillId="2" borderId="13" xfId="9" applyNumberFormat="1" applyFont="1" applyFill="1" applyBorder="1">
      <alignment vertical="center"/>
    </xf>
    <xf numFmtId="0" fontId="30" fillId="6" borderId="13" xfId="0" applyFont="1" applyFill="1" applyBorder="1" applyAlignment="1">
      <alignment vertical="top" textRotation="255"/>
    </xf>
    <xf numFmtId="0" fontId="30" fillId="6" borderId="3" xfId="0" applyFont="1" applyFill="1" applyBorder="1" applyAlignment="1">
      <alignment vertical="top" textRotation="255"/>
    </xf>
    <xf numFmtId="0" fontId="30" fillId="6" borderId="5" xfId="0" applyFont="1" applyFill="1" applyBorder="1" applyAlignment="1">
      <alignment vertical="top" textRotation="255"/>
    </xf>
    <xf numFmtId="0" fontId="31" fillId="6" borderId="13" xfId="0" applyFont="1" applyFill="1" applyBorder="1" applyAlignment="1">
      <alignment vertical="top" textRotation="255"/>
    </xf>
    <xf numFmtId="0" fontId="30" fillId="6" borderId="55" xfId="0" applyFont="1" applyFill="1" applyBorder="1" applyAlignment="1">
      <alignment vertical="top" textRotation="255"/>
    </xf>
    <xf numFmtId="0" fontId="25" fillId="6" borderId="13" xfId="0" applyFont="1" applyFill="1" applyBorder="1" applyAlignment="1">
      <alignment vertical="top" textRotation="255"/>
    </xf>
    <xf numFmtId="0" fontId="31" fillId="6" borderId="10" xfId="0" applyFont="1" applyFill="1" applyBorder="1" applyAlignment="1">
      <alignment vertical="top" textRotation="255" shrinkToFit="1"/>
    </xf>
    <xf numFmtId="0" fontId="25" fillId="6" borderId="58" xfId="0" applyFont="1" applyFill="1" applyBorder="1" applyAlignment="1">
      <alignment vertical="top" textRotation="255" shrinkToFit="1"/>
    </xf>
    <xf numFmtId="0" fontId="25" fillId="6" borderId="2" xfId="0" applyFont="1" applyFill="1" applyBorder="1" applyAlignment="1">
      <alignment vertical="top" textRotation="255" shrinkToFit="1"/>
    </xf>
    <xf numFmtId="0" fontId="25" fillId="6" borderId="10" xfId="0" applyFont="1" applyFill="1" applyBorder="1" applyAlignment="1">
      <alignment vertical="top" textRotation="255" shrinkToFit="1"/>
    </xf>
    <xf numFmtId="0" fontId="31" fillId="6" borderId="58" xfId="0" applyFont="1" applyFill="1" applyBorder="1" applyAlignment="1">
      <alignment vertical="top" textRotation="255" shrinkToFit="1"/>
    </xf>
    <xf numFmtId="0" fontId="25" fillId="6" borderId="8" xfId="0" applyFont="1" applyFill="1" applyBorder="1" applyAlignment="1">
      <alignment vertical="top" textRotation="255" shrinkToFit="1"/>
    </xf>
    <xf numFmtId="0" fontId="37" fillId="2" borderId="162" xfId="0" applyFont="1" applyFill="1" applyBorder="1">
      <alignment vertical="center"/>
    </xf>
    <xf numFmtId="0" fontId="34" fillId="2" borderId="215" xfId="0" applyFont="1" applyFill="1" applyBorder="1" applyAlignment="1">
      <alignment horizontal="center" vertical="center"/>
    </xf>
    <xf numFmtId="0" fontId="34" fillId="2" borderId="163" xfId="0" applyFont="1" applyFill="1" applyBorder="1" applyAlignment="1">
      <alignment horizontal="center" vertical="center"/>
    </xf>
    <xf numFmtId="0" fontId="34" fillId="2" borderId="92" xfId="0" applyFont="1" applyFill="1" applyBorder="1" applyAlignment="1">
      <alignment horizontal="center" vertical="center" shrinkToFit="1"/>
    </xf>
    <xf numFmtId="190" fontId="35" fillId="2" borderId="216" xfId="1" applyNumberFormat="1" applyFont="1" applyFill="1" applyBorder="1">
      <alignment vertical="center"/>
    </xf>
    <xf numFmtId="190" fontId="35" fillId="2" borderId="166" xfId="1" applyNumberFormat="1" applyFont="1" applyFill="1" applyBorder="1">
      <alignment vertical="center"/>
    </xf>
    <xf numFmtId="190" fontId="35" fillId="2" borderId="217" xfId="1" applyNumberFormat="1" applyFont="1" applyFill="1" applyBorder="1">
      <alignment vertical="center"/>
    </xf>
    <xf numFmtId="190" fontId="35" fillId="2" borderId="168" xfId="1" applyNumberFormat="1" applyFont="1" applyFill="1" applyBorder="1">
      <alignment vertical="center"/>
    </xf>
    <xf numFmtId="0" fontId="37" fillId="2" borderId="218" xfId="0" applyFont="1" applyFill="1" applyBorder="1">
      <alignment vertical="center"/>
    </xf>
    <xf numFmtId="0" fontId="34" fillId="2" borderId="93" xfId="0" applyFont="1" applyFill="1" applyBorder="1">
      <alignment vertical="center"/>
    </xf>
    <xf numFmtId="0" fontId="34" fillId="2" borderId="219" xfId="0" applyFont="1" applyFill="1" applyBorder="1" applyAlignment="1">
      <alignment horizontal="right" vertical="center"/>
    </xf>
    <xf numFmtId="0" fontId="34" fillId="2" borderId="165" xfId="0" applyFont="1" applyFill="1" applyBorder="1" applyAlignment="1">
      <alignment horizontal="right" vertical="center"/>
    </xf>
    <xf numFmtId="0" fontId="34" fillId="2" borderId="165" xfId="0" applyFont="1" applyFill="1" applyBorder="1">
      <alignment vertical="center"/>
    </xf>
    <xf numFmtId="0" fontId="34" fillId="2" borderId="167" xfId="0" applyFont="1" applyFill="1" applyBorder="1">
      <alignment vertical="center"/>
    </xf>
    <xf numFmtId="0" fontId="34" fillId="2" borderId="220" xfId="0" applyFont="1" applyFill="1" applyBorder="1" applyAlignment="1">
      <alignment vertical="center" shrinkToFit="1"/>
    </xf>
    <xf numFmtId="185" fontId="35" fillId="2" borderId="221" xfId="1" applyNumberFormat="1" applyFont="1" applyFill="1" applyBorder="1">
      <alignment vertical="center"/>
    </xf>
    <xf numFmtId="185" fontId="35" fillId="2" borderId="222" xfId="1" applyNumberFormat="1" applyFont="1" applyFill="1" applyBorder="1">
      <alignment vertical="center"/>
    </xf>
    <xf numFmtId="185" fontId="35" fillId="2" borderId="217" xfId="1" applyNumberFormat="1" applyFont="1" applyFill="1" applyBorder="1">
      <alignment vertical="center"/>
    </xf>
    <xf numFmtId="185" fontId="35" fillId="2" borderId="223" xfId="1" applyNumberFormat="1" applyFont="1" applyFill="1" applyBorder="1">
      <alignment vertical="center"/>
    </xf>
    <xf numFmtId="185" fontId="35" fillId="2" borderId="216" xfId="1" applyNumberFormat="1" applyFont="1" applyFill="1" applyBorder="1">
      <alignment vertical="center"/>
    </xf>
    <xf numFmtId="185" fontId="35" fillId="2" borderId="166" xfId="1" applyNumberFormat="1" applyFont="1" applyFill="1" applyBorder="1">
      <alignment vertical="center"/>
    </xf>
    <xf numFmtId="185" fontId="35" fillId="2" borderId="168" xfId="1" applyNumberFormat="1" applyFont="1" applyFill="1" applyBorder="1">
      <alignment vertical="center"/>
    </xf>
    <xf numFmtId="180" fontId="35" fillId="2" borderId="221" xfId="1" applyNumberFormat="1" applyFont="1" applyFill="1" applyBorder="1">
      <alignment vertical="center"/>
    </xf>
    <xf numFmtId="180" fontId="35" fillId="2" borderId="222" xfId="1" applyNumberFormat="1" applyFont="1" applyFill="1" applyBorder="1">
      <alignment vertical="center"/>
    </xf>
    <xf numFmtId="180" fontId="35" fillId="2" borderId="217" xfId="1" applyNumberFormat="1" applyFont="1" applyFill="1" applyBorder="1">
      <alignment vertical="center"/>
    </xf>
    <xf numFmtId="180" fontId="35" fillId="2" borderId="223" xfId="1" applyNumberFormat="1" applyFont="1" applyFill="1" applyBorder="1">
      <alignment vertical="center"/>
    </xf>
    <xf numFmtId="0" fontId="26" fillId="2" borderId="9" xfId="0" applyFont="1" applyFill="1" applyBorder="1" applyAlignment="1">
      <alignment horizontal="center" vertical="center"/>
    </xf>
    <xf numFmtId="0" fontId="26" fillId="2" borderId="10" xfId="0" applyFont="1" applyFill="1" applyBorder="1" applyAlignment="1">
      <alignment horizontal="center" vertical="center"/>
    </xf>
    <xf numFmtId="0" fontId="32" fillId="2" borderId="0" xfId="0" applyFont="1" applyFill="1">
      <alignment vertical="center"/>
    </xf>
    <xf numFmtId="176" fontId="33" fillId="2" borderId="0" xfId="0" applyNumberFormat="1" applyFont="1" applyFill="1">
      <alignment vertical="center"/>
    </xf>
    <xf numFmtId="0" fontId="34" fillId="2" borderId="6" xfId="0" applyFont="1" applyFill="1" applyBorder="1" applyAlignment="1">
      <alignment horizontal="center" vertical="center"/>
    </xf>
    <xf numFmtId="0" fontId="34" fillId="2" borderId="8" xfId="0" applyFont="1" applyFill="1" applyBorder="1" applyAlignment="1">
      <alignment horizontal="center" vertical="center" shrinkToFit="1"/>
    </xf>
    <xf numFmtId="176" fontId="35" fillId="2" borderId="15" xfId="1" applyNumberFormat="1" applyFont="1" applyFill="1" applyBorder="1">
      <alignment vertical="center"/>
    </xf>
    <xf numFmtId="176" fontId="35" fillId="2" borderId="59" xfId="1" applyNumberFormat="1" applyFont="1" applyFill="1" applyBorder="1">
      <alignment vertical="center"/>
    </xf>
    <xf numFmtId="176" fontId="35" fillId="2" borderId="57" xfId="1" applyNumberFormat="1" applyFont="1" applyFill="1" applyBorder="1">
      <alignment vertical="center"/>
    </xf>
    <xf numFmtId="176" fontId="35" fillId="2" borderId="7" xfId="1" applyNumberFormat="1" applyFont="1" applyFill="1" applyBorder="1">
      <alignment vertical="center"/>
    </xf>
    <xf numFmtId="176" fontId="35" fillId="2" borderId="9" xfId="1" applyNumberFormat="1" applyFont="1" applyFill="1" applyBorder="1">
      <alignment vertical="center"/>
    </xf>
    <xf numFmtId="176" fontId="35" fillId="2" borderId="0" xfId="1" applyNumberFormat="1" applyFont="1" applyFill="1" applyBorder="1">
      <alignment vertical="center"/>
    </xf>
    <xf numFmtId="176" fontId="35" fillId="2" borderId="60" xfId="1" applyNumberFormat="1" applyFont="1" applyFill="1" applyBorder="1">
      <alignment vertical="center"/>
    </xf>
    <xf numFmtId="176" fontId="35" fillId="2" borderId="62" xfId="1" applyNumberFormat="1" applyFont="1" applyFill="1" applyBorder="1">
      <alignment vertical="center"/>
    </xf>
    <xf numFmtId="176" fontId="35" fillId="2" borderId="4" xfId="1" applyNumberFormat="1" applyFont="1" applyFill="1" applyBorder="1">
      <alignment vertical="center"/>
    </xf>
    <xf numFmtId="176" fontId="35" fillId="2" borderId="11" xfId="1" applyNumberFormat="1" applyFont="1" applyFill="1" applyBorder="1">
      <alignment vertical="center"/>
    </xf>
    <xf numFmtId="0" fontId="34" fillId="2" borderId="8" xfId="0" applyFont="1" applyFill="1" applyBorder="1" applyAlignment="1">
      <alignment horizontal="right" vertical="center"/>
    </xf>
    <xf numFmtId="176" fontId="35" fillId="2" borderId="14" xfId="1" applyNumberFormat="1" applyFont="1" applyFill="1" applyBorder="1">
      <alignment vertical="center"/>
    </xf>
    <xf numFmtId="176" fontId="35" fillId="2" borderId="61" xfId="1" applyNumberFormat="1" applyFont="1" applyFill="1" applyBorder="1">
      <alignment vertical="center"/>
    </xf>
    <xf numFmtId="176" fontId="35" fillId="2" borderId="58" xfId="1" applyNumberFormat="1" applyFont="1" applyFill="1" applyBorder="1">
      <alignment vertical="center"/>
    </xf>
    <xf numFmtId="176" fontId="35" fillId="2" borderId="2" xfId="1" applyNumberFormat="1" applyFont="1" applyFill="1" applyBorder="1">
      <alignment vertical="center"/>
    </xf>
    <xf numFmtId="176" fontId="35" fillId="2" borderId="10" xfId="1" applyNumberFormat="1" applyFont="1" applyFill="1" applyBorder="1">
      <alignment vertical="center"/>
    </xf>
    <xf numFmtId="0" fontId="34" fillId="2" borderId="71" xfId="0" applyFont="1" applyFill="1" applyBorder="1">
      <alignment vertical="center"/>
    </xf>
    <xf numFmtId="176" fontId="35" fillId="2" borderId="75" xfId="1" applyNumberFormat="1" applyFont="1" applyFill="1" applyBorder="1">
      <alignment vertical="center"/>
    </xf>
    <xf numFmtId="176" fontId="35" fillId="2" borderId="76" xfId="1" applyNumberFormat="1" applyFont="1" applyFill="1" applyBorder="1">
      <alignment vertical="center"/>
    </xf>
    <xf numFmtId="176" fontId="35" fillId="2" borderId="77" xfId="1" applyNumberFormat="1" applyFont="1" applyFill="1" applyBorder="1">
      <alignment vertical="center"/>
    </xf>
    <xf numFmtId="176" fontId="35" fillId="2" borderId="72" xfId="1" applyNumberFormat="1" applyFont="1" applyFill="1" applyBorder="1">
      <alignment vertical="center"/>
    </xf>
    <xf numFmtId="176" fontId="35" fillId="2" borderId="70" xfId="1" applyNumberFormat="1" applyFont="1" applyFill="1" applyBorder="1">
      <alignment vertical="center"/>
    </xf>
    <xf numFmtId="176" fontId="35" fillId="2" borderId="12" xfId="1" applyNumberFormat="1" applyFont="1" applyFill="1" applyBorder="1">
      <alignment vertical="center"/>
    </xf>
    <xf numFmtId="176" fontId="35" fillId="2" borderId="56" xfId="1" applyNumberFormat="1" applyFont="1" applyFill="1" applyBorder="1">
      <alignment vertical="center"/>
    </xf>
    <xf numFmtId="176" fontId="35" fillId="2" borderId="55" xfId="1" applyNumberFormat="1" applyFont="1" applyFill="1" applyBorder="1">
      <alignment vertical="center"/>
    </xf>
    <xf numFmtId="176" fontId="35" fillId="2" borderId="5" xfId="1" applyNumberFormat="1" applyFont="1" applyFill="1" applyBorder="1">
      <alignment vertical="center"/>
    </xf>
    <xf numFmtId="176" fontId="35" fillId="2" borderId="13" xfId="1" applyNumberFormat="1" applyFont="1" applyFill="1" applyBorder="1">
      <alignment vertical="center"/>
    </xf>
    <xf numFmtId="176" fontId="33" fillId="2" borderId="15" xfId="0" applyNumberFormat="1" applyFont="1" applyFill="1" applyBorder="1">
      <alignment vertical="center"/>
    </xf>
    <xf numFmtId="176" fontId="33" fillId="2" borderId="0" xfId="0" applyNumberFormat="1" applyFont="1" applyFill="1" applyBorder="1">
      <alignment vertical="center"/>
    </xf>
    <xf numFmtId="0" fontId="65" fillId="2" borderId="15" xfId="0" applyFont="1" applyFill="1" applyBorder="1">
      <alignment vertical="center"/>
    </xf>
    <xf numFmtId="2" fontId="65" fillId="2" borderId="15" xfId="0" applyNumberFormat="1" applyFont="1" applyFill="1" applyBorder="1" applyAlignment="1">
      <alignment horizontal="center" vertical="center"/>
    </xf>
    <xf numFmtId="2" fontId="65" fillId="2" borderId="0" xfId="0" applyNumberFormat="1" applyFont="1" applyFill="1" applyBorder="1" applyAlignment="1">
      <alignment horizontal="center" vertical="center"/>
    </xf>
    <xf numFmtId="2" fontId="65" fillId="2" borderId="13" xfId="0" applyNumberFormat="1" applyFont="1" applyFill="1" applyBorder="1" applyAlignment="1">
      <alignment horizontal="center" vertical="center"/>
    </xf>
    <xf numFmtId="38" fontId="26" fillId="2" borderId="62" xfId="1" applyNumberFormat="1" applyFont="1" applyFill="1" applyBorder="1" applyAlignment="1">
      <alignment horizontal="center" vertical="center"/>
    </xf>
    <xf numFmtId="182" fontId="26" fillId="2" borderId="85" xfId="1" applyNumberFormat="1" applyFont="1" applyFill="1" applyBorder="1" applyAlignment="1">
      <alignment horizontal="center" vertical="center"/>
    </xf>
    <xf numFmtId="182" fontId="26" fillId="2" borderId="11" xfId="1" applyNumberFormat="1" applyFont="1" applyFill="1" applyBorder="1" applyAlignment="1">
      <alignment horizontal="center" vertical="center"/>
    </xf>
    <xf numFmtId="182" fontId="26" fillId="2" borderId="4" xfId="1" applyNumberFormat="1" applyFont="1" applyFill="1" applyBorder="1" applyAlignment="1">
      <alignment horizontal="center" vertical="center"/>
    </xf>
    <xf numFmtId="182" fontId="26" fillId="2" borderId="9" xfId="1" applyNumberFormat="1" applyFont="1" applyFill="1" applyBorder="1" applyAlignment="1">
      <alignment horizontal="center" vertical="center"/>
    </xf>
    <xf numFmtId="38" fontId="26" fillId="2" borderId="58" xfId="1" applyNumberFormat="1" applyFont="1" applyFill="1" applyBorder="1" applyAlignment="1">
      <alignment horizontal="center" vertical="center"/>
    </xf>
    <xf numFmtId="38" fontId="26" fillId="2" borderId="55" xfId="10" applyNumberFormat="1" applyFont="1" applyFill="1" applyBorder="1" applyAlignment="1">
      <alignment horizontal="center" vertical="center"/>
    </xf>
    <xf numFmtId="182" fontId="26" fillId="2" borderId="84" xfId="1" applyNumberFormat="1" applyFont="1" applyFill="1" applyBorder="1" applyAlignment="1">
      <alignment horizontal="center" vertical="center"/>
    </xf>
    <xf numFmtId="182" fontId="26" fillId="2" borderId="13" xfId="1" applyNumberFormat="1" applyFont="1" applyFill="1" applyBorder="1" applyAlignment="1">
      <alignment horizontal="center" vertical="center"/>
    </xf>
    <xf numFmtId="182" fontId="26" fillId="2" borderId="5" xfId="1" applyNumberFormat="1" applyFont="1" applyFill="1" applyBorder="1" applyAlignment="1">
      <alignment horizontal="center" vertical="center"/>
    </xf>
    <xf numFmtId="182" fontId="26" fillId="2" borderId="0" xfId="0" applyNumberFormat="1" applyFont="1" applyFill="1" applyBorder="1" applyAlignment="1">
      <alignment horizontal="center" vertical="center"/>
    </xf>
    <xf numFmtId="187" fontId="26" fillId="2" borderId="5" xfId="0" applyNumberFormat="1" applyFont="1" applyFill="1" applyBorder="1" applyAlignment="1">
      <alignment horizontal="center" vertical="center"/>
    </xf>
    <xf numFmtId="0" fontId="33" fillId="2" borderId="0" xfId="0" applyFont="1" applyFill="1" applyAlignment="1">
      <alignment horizontal="center" vertical="center"/>
    </xf>
    <xf numFmtId="0" fontId="33" fillId="2" borderId="9" xfId="0" applyFont="1" applyFill="1" applyBorder="1" applyAlignment="1">
      <alignment horizontal="center" vertical="center"/>
    </xf>
    <xf numFmtId="2" fontId="33" fillId="2" borderId="11" xfId="0" applyNumberFormat="1" applyFont="1" applyFill="1" applyBorder="1" applyAlignment="1">
      <alignment horizontal="center" vertical="center"/>
    </xf>
    <xf numFmtId="176" fontId="66" fillId="2" borderId="0" xfId="1" applyNumberFormat="1" applyFont="1" applyFill="1" applyBorder="1">
      <alignment vertical="center"/>
    </xf>
    <xf numFmtId="2" fontId="33" fillId="2" borderId="10" xfId="0" applyNumberFormat="1" applyFont="1" applyFill="1" applyBorder="1" applyAlignment="1">
      <alignment horizontal="center" vertical="center"/>
    </xf>
    <xf numFmtId="176" fontId="66" fillId="2" borderId="12" xfId="1" applyNumberFormat="1" applyFont="1" applyFill="1" applyBorder="1">
      <alignment vertical="center"/>
    </xf>
    <xf numFmtId="176" fontId="66" fillId="2" borderId="56" xfId="1" applyNumberFormat="1" applyFont="1" applyFill="1" applyBorder="1">
      <alignment vertical="center"/>
    </xf>
    <xf numFmtId="176" fontId="66" fillId="2" borderId="13" xfId="1" applyNumberFormat="1" applyFont="1" applyFill="1" applyBorder="1">
      <alignment vertical="center"/>
    </xf>
    <xf numFmtId="176" fontId="66" fillId="2" borderId="55" xfId="1" applyNumberFormat="1" applyFont="1" applyFill="1" applyBorder="1">
      <alignment vertical="center"/>
    </xf>
    <xf numFmtId="176" fontId="66" fillId="2" borderId="5" xfId="1" applyNumberFormat="1" applyFont="1" applyFill="1" applyBorder="1">
      <alignment vertical="center"/>
    </xf>
    <xf numFmtId="2" fontId="33" fillId="2" borderId="13" xfId="0" applyNumberFormat="1" applyFont="1" applyFill="1" applyBorder="1" applyAlignment="1">
      <alignment horizontal="center" vertical="center"/>
    </xf>
    <xf numFmtId="0" fontId="34" fillId="24" borderId="9" xfId="0" applyFont="1" applyFill="1" applyBorder="1" applyAlignment="1">
      <alignment horizontal="center" vertical="center"/>
    </xf>
    <xf numFmtId="0" fontId="34" fillId="24" borderId="10" xfId="0" applyFont="1" applyFill="1" applyBorder="1" applyAlignment="1">
      <alignment horizontal="center" vertical="center" shrinkToFit="1"/>
    </xf>
    <xf numFmtId="176" fontId="35" fillId="24" borderId="15" xfId="1" applyNumberFormat="1" applyFont="1" applyFill="1" applyBorder="1">
      <alignment vertical="center"/>
    </xf>
    <xf numFmtId="176" fontId="35" fillId="24" borderId="0" xfId="1" applyNumberFormat="1" applyFont="1" applyFill="1" applyBorder="1">
      <alignment vertical="center"/>
    </xf>
    <xf numFmtId="176" fontId="66" fillId="24" borderId="12" xfId="1" applyNumberFormat="1" applyFont="1" applyFill="1" applyBorder="1">
      <alignment vertical="center"/>
    </xf>
    <xf numFmtId="176" fontId="35" fillId="24" borderId="12" xfId="1" applyNumberFormat="1" applyFont="1" applyFill="1" applyBorder="1">
      <alignment vertical="center"/>
    </xf>
    <xf numFmtId="176" fontId="35" fillId="24" borderId="14" xfId="1" applyNumberFormat="1" applyFont="1" applyFill="1" applyBorder="1">
      <alignment vertical="center"/>
    </xf>
    <xf numFmtId="0" fontId="34" fillId="25" borderId="1" xfId="0" applyFont="1" applyFill="1" applyBorder="1" applyAlignment="1">
      <alignment horizontal="right" vertical="center"/>
    </xf>
    <xf numFmtId="0" fontId="34" fillId="25" borderId="4" xfId="0" applyFont="1" applyFill="1" applyBorder="1" applyAlignment="1">
      <alignment vertical="center" shrinkToFit="1"/>
    </xf>
    <xf numFmtId="176" fontId="35" fillId="25" borderId="0" xfId="1" applyNumberFormat="1" applyFont="1" applyFill="1" applyBorder="1">
      <alignment vertical="center"/>
    </xf>
    <xf numFmtId="176" fontId="35" fillId="25" borderId="60" xfId="1" applyNumberFormat="1" applyFont="1" applyFill="1" applyBorder="1">
      <alignment vertical="center"/>
    </xf>
    <xf numFmtId="0" fontId="33" fillId="25" borderId="0" xfId="0" applyFont="1" applyFill="1">
      <alignment vertical="center"/>
    </xf>
    <xf numFmtId="2" fontId="33" fillId="25" borderId="11" xfId="0" applyNumberFormat="1" applyFont="1" applyFill="1" applyBorder="1" applyAlignment="1">
      <alignment horizontal="center" vertical="center"/>
    </xf>
    <xf numFmtId="0" fontId="10" fillId="2" borderId="0" xfId="9" applyNumberFormat="1" applyFont="1" applyFill="1">
      <alignment vertical="center"/>
    </xf>
    <xf numFmtId="0" fontId="10" fillId="2" borderId="0" xfId="9" applyNumberFormat="1" applyFont="1" applyFill="1" applyAlignment="1">
      <alignment horizontal="center" vertical="center"/>
    </xf>
    <xf numFmtId="0" fontId="41" fillId="2" borderId="78" xfId="9" applyNumberFormat="1" applyFont="1" applyFill="1" applyBorder="1" applyAlignment="1">
      <alignment horizontal="center" vertical="center"/>
    </xf>
    <xf numFmtId="179" fontId="41" fillId="2" borderId="79" xfId="9" applyNumberFormat="1" applyFont="1" applyFill="1" applyBorder="1" applyAlignment="1">
      <alignment horizontal="center" vertical="center"/>
    </xf>
    <xf numFmtId="0" fontId="41" fillId="2" borderId="80" xfId="9" applyNumberFormat="1" applyFont="1" applyFill="1" applyBorder="1">
      <alignment vertical="center"/>
    </xf>
    <xf numFmtId="0" fontId="41" fillId="2" borderId="0" xfId="9" applyNumberFormat="1" applyFont="1" applyFill="1" applyAlignment="1">
      <alignment horizontal="left" vertical="center"/>
    </xf>
    <xf numFmtId="0" fontId="40" fillId="2" borderId="0" xfId="9" applyNumberFormat="1" applyFont="1" applyFill="1" applyBorder="1" applyAlignment="1">
      <alignment horizontal="center" vertical="center"/>
    </xf>
    <xf numFmtId="0" fontId="40" fillId="2" borderId="0" xfId="9" applyNumberFormat="1" applyFont="1" applyFill="1" applyBorder="1">
      <alignment vertical="center"/>
    </xf>
    <xf numFmtId="0" fontId="10" fillId="2" borderId="0" xfId="9" applyFont="1" applyFill="1">
      <alignment vertical="center"/>
    </xf>
    <xf numFmtId="0" fontId="44" fillId="2" borderId="14" xfId="9" applyFont="1" applyFill="1" applyBorder="1">
      <alignment vertical="center"/>
    </xf>
    <xf numFmtId="186" fontId="10" fillId="2" borderId="14" xfId="9" applyNumberFormat="1" applyFont="1" applyFill="1" applyBorder="1" applyAlignment="1">
      <alignment horizontal="center" vertical="center"/>
    </xf>
    <xf numFmtId="0" fontId="10" fillId="2" borderId="14" xfId="9" applyFont="1" applyFill="1" applyBorder="1">
      <alignment vertical="center"/>
    </xf>
    <xf numFmtId="0" fontId="10" fillId="2" borderId="4" xfId="9" applyFont="1" applyFill="1" applyBorder="1">
      <alignment vertical="center"/>
    </xf>
    <xf numFmtId="186" fontId="10" fillId="2" borderId="7" xfId="9" applyNumberFormat="1" applyFont="1" applyFill="1" applyBorder="1">
      <alignment vertical="center"/>
    </xf>
    <xf numFmtId="186" fontId="10" fillId="2" borderId="4" xfId="9" applyNumberFormat="1" applyFont="1" applyFill="1" applyBorder="1">
      <alignment vertical="center"/>
    </xf>
    <xf numFmtId="186" fontId="10" fillId="2" borderId="4" xfId="9" applyNumberFormat="1" applyFont="1" applyFill="1" applyBorder="1" applyAlignment="1">
      <alignment horizontal="center" vertical="center"/>
    </xf>
    <xf numFmtId="0" fontId="10" fillId="2" borderId="0" xfId="9" applyFont="1" applyFill="1" applyBorder="1">
      <alignment vertical="center"/>
    </xf>
    <xf numFmtId="186" fontId="10" fillId="2" borderId="2" xfId="9" applyNumberFormat="1" applyFont="1" applyFill="1" applyBorder="1" applyAlignment="1">
      <alignment horizontal="center" vertical="center"/>
    </xf>
    <xf numFmtId="186" fontId="10" fillId="2" borderId="2" xfId="9" applyNumberFormat="1" applyFont="1" applyFill="1" applyBorder="1">
      <alignment vertical="center"/>
    </xf>
    <xf numFmtId="0" fontId="10" fillId="2" borderId="2" xfId="9" applyFont="1" applyFill="1" applyBorder="1">
      <alignment vertical="center"/>
    </xf>
    <xf numFmtId="186" fontId="10" fillId="2" borderId="0" xfId="9" applyNumberFormat="1" applyFont="1" applyFill="1" applyAlignment="1">
      <alignment horizontal="center" vertical="center"/>
    </xf>
    <xf numFmtId="0" fontId="25" fillId="2" borderId="0" xfId="9" applyNumberFormat="1" applyFont="1" applyFill="1">
      <alignment vertical="center"/>
    </xf>
    <xf numFmtId="0" fontId="25" fillId="2" borderId="0" xfId="9" applyNumberFormat="1" applyFont="1" applyFill="1" applyBorder="1" applyAlignment="1">
      <alignment horizontal="center" vertical="center"/>
    </xf>
    <xf numFmtId="0" fontId="41" fillId="2" borderId="0" xfId="9" applyNumberFormat="1" applyFont="1" applyFill="1" applyBorder="1" applyAlignment="1">
      <alignment horizontal="left" vertical="center"/>
    </xf>
    <xf numFmtId="0" fontId="40" fillId="2" borderId="14" xfId="9" applyNumberFormat="1" applyFont="1" applyFill="1" applyBorder="1" applyAlignment="1">
      <alignment horizontal="center" vertical="center"/>
    </xf>
    <xf numFmtId="0" fontId="67" fillId="2" borderId="0" xfId="9" applyFont="1" applyFill="1">
      <alignment vertical="center"/>
    </xf>
    <xf numFmtId="0" fontId="8" fillId="2" borderId="14" xfId="0" applyFont="1" applyFill="1" applyBorder="1">
      <alignment vertical="center"/>
    </xf>
    <xf numFmtId="0" fontId="8" fillId="2" borderId="14" xfId="0" applyFont="1" applyFill="1" applyBorder="1" applyAlignment="1">
      <alignment horizontal="center" vertical="center"/>
    </xf>
    <xf numFmtId="0" fontId="8" fillId="2" borderId="0" xfId="0" applyFont="1" applyFill="1">
      <alignment vertical="center"/>
    </xf>
    <xf numFmtId="0" fontId="8" fillId="2" borderId="0" xfId="0" applyFont="1" applyFill="1" applyAlignment="1">
      <alignment horizontal="center" vertical="center"/>
    </xf>
    <xf numFmtId="0" fontId="65" fillId="2" borderId="14" xfId="0" applyFont="1" applyFill="1" applyBorder="1">
      <alignment vertical="center"/>
    </xf>
    <xf numFmtId="0" fontId="65" fillId="2" borderId="0" xfId="0" applyFont="1" applyFill="1" applyAlignment="1">
      <alignment horizontal="center" vertical="center"/>
    </xf>
    <xf numFmtId="0" fontId="65" fillId="2" borderId="15" xfId="0" applyFont="1" applyFill="1" applyBorder="1" applyAlignment="1">
      <alignment horizontal="center" vertical="center"/>
    </xf>
    <xf numFmtId="0" fontId="65" fillId="2" borderId="14" xfId="0" applyFont="1" applyFill="1" applyBorder="1" applyAlignment="1">
      <alignment horizontal="center" vertical="center"/>
    </xf>
    <xf numFmtId="2" fontId="65" fillId="2" borderId="0" xfId="0" applyNumberFormat="1" applyFont="1" applyFill="1" applyAlignment="1">
      <alignment horizontal="center" vertical="center"/>
    </xf>
    <xf numFmtId="179" fontId="65" fillId="2" borderId="0" xfId="0" applyNumberFormat="1" applyFont="1" applyFill="1">
      <alignment vertical="center"/>
    </xf>
    <xf numFmtId="0" fontId="65" fillId="2" borderId="16" xfId="0" applyFont="1" applyFill="1" applyBorder="1">
      <alignment vertical="center"/>
    </xf>
    <xf numFmtId="2" fontId="65" fillId="2" borderId="16" xfId="0" applyNumberFormat="1" applyFont="1" applyFill="1" applyBorder="1" applyAlignment="1">
      <alignment horizontal="center" vertical="center"/>
    </xf>
    <xf numFmtId="0" fontId="65" fillId="2" borderId="17" xfId="0" applyFont="1" applyFill="1" applyBorder="1">
      <alignment vertical="center"/>
    </xf>
    <xf numFmtId="2" fontId="65" fillId="2" borderId="17" xfId="0" applyNumberFormat="1" applyFont="1" applyFill="1" applyBorder="1" applyAlignment="1">
      <alignment horizontal="center" vertical="center"/>
    </xf>
    <xf numFmtId="2" fontId="65" fillId="2" borderId="0" xfId="0" applyNumberFormat="1" applyFont="1" applyFill="1">
      <alignment vertical="center"/>
    </xf>
    <xf numFmtId="0" fontId="65" fillId="2" borderId="0" xfId="0" applyFont="1" applyFill="1" applyBorder="1" applyAlignment="1">
      <alignment vertical="center" wrapText="1"/>
    </xf>
    <xf numFmtId="176" fontId="34" fillId="2" borderId="0" xfId="12" applyNumberFormat="1" applyFont="1" applyFill="1"/>
    <xf numFmtId="176" fontId="47" fillId="2" borderId="0" xfId="12" applyNumberFormat="1" applyFont="1" applyFill="1" applyAlignment="1"/>
    <xf numFmtId="176" fontId="34" fillId="2" borderId="0" xfId="12" applyNumberFormat="1" applyFont="1" applyFill="1" applyAlignment="1">
      <alignment horizontal="right"/>
    </xf>
    <xf numFmtId="176" fontId="34" fillId="2" borderId="6" xfId="12" applyNumberFormat="1" applyFont="1" applyFill="1" applyBorder="1"/>
    <xf numFmtId="176" fontId="34" fillId="2" borderId="15" xfId="12" applyNumberFormat="1" applyFont="1" applyFill="1" applyBorder="1"/>
    <xf numFmtId="176" fontId="48" fillId="2" borderId="6" xfId="13" applyNumberFormat="1" applyFont="1" applyFill="1" applyBorder="1" applyAlignment="1">
      <alignment horizontal="center"/>
    </xf>
    <xf numFmtId="176" fontId="48" fillId="2" borderId="15" xfId="13" applyNumberFormat="1" applyFont="1" applyFill="1" applyBorder="1" applyAlignment="1">
      <alignment horizontal="center"/>
    </xf>
    <xf numFmtId="176" fontId="48" fillId="2" borderId="59" xfId="13" applyNumberFormat="1" applyFont="1" applyFill="1" applyBorder="1" applyAlignment="1">
      <alignment horizontal="center"/>
    </xf>
    <xf numFmtId="176" fontId="48" fillId="2" borderId="94" xfId="14" applyNumberFormat="1" applyFont="1" applyFill="1" applyBorder="1" applyAlignment="1">
      <alignment horizontal="center"/>
    </xf>
    <xf numFmtId="176" fontId="48" fillId="2" borderId="159" xfId="14" applyNumberFormat="1" applyFont="1" applyFill="1" applyBorder="1" applyAlignment="1">
      <alignment horizontal="center"/>
    </xf>
    <xf numFmtId="176" fontId="48" fillId="2" borderId="59" xfId="14" applyNumberFormat="1" applyFont="1" applyFill="1" applyBorder="1" applyAlignment="1">
      <alignment horizontal="center"/>
    </xf>
    <xf numFmtId="176" fontId="48" fillId="2" borderId="15" xfId="14" applyNumberFormat="1" applyFont="1" applyFill="1" applyBorder="1" applyAlignment="1">
      <alignment horizontal="center"/>
    </xf>
    <xf numFmtId="176" fontId="48" fillId="2" borderId="95" xfId="14" applyNumberFormat="1" applyFont="1" applyFill="1" applyBorder="1" applyAlignment="1">
      <alignment horizontal="center"/>
    </xf>
    <xf numFmtId="176" fontId="34" fillId="2" borderId="8" xfId="12" applyNumberFormat="1" applyFont="1" applyFill="1" applyBorder="1"/>
    <xf numFmtId="176" fontId="29" fillId="2" borderId="4" xfId="15" applyNumberFormat="1" applyFont="1" applyFill="1" applyBorder="1" applyAlignment="1">
      <alignment horizontal="center"/>
    </xf>
    <xf numFmtId="176" fontId="48" fillId="2" borderId="8" xfId="13" applyNumberFormat="1" applyFont="1" applyFill="1" applyBorder="1" applyAlignment="1">
      <alignment horizontal="center" vertical="center" wrapText="1"/>
    </xf>
    <xf numFmtId="176" fontId="48" fillId="2" borderId="14" xfId="13" applyNumberFormat="1" applyFont="1" applyFill="1" applyBorder="1" applyAlignment="1">
      <alignment horizontal="distributed" vertical="center"/>
    </xf>
    <xf numFmtId="176" fontId="48" fillId="2" borderId="61" xfId="13" applyNumberFormat="1" applyFont="1" applyFill="1" applyBorder="1" applyAlignment="1">
      <alignment horizontal="distributed" vertical="center"/>
    </xf>
    <xf numFmtId="176" fontId="48" fillId="2" borderId="96" xfId="14" applyNumberFormat="1" applyFont="1" applyFill="1" applyBorder="1" applyAlignment="1">
      <alignment horizontal="center" vertical="center"/>
    </xf>
    <xf numFmtId="176" fontId="48" fillId="2" borderId="161" xfId="14" applyNumberFormat="1" applyFont="1" applyFill="1" applyBorder="1" applyAlignment="1">
      <alignment horizontal="center" vertical="center"/>
    </xf>
    <xf numFmtId="176" fontId="48" fillId="2" borderId="61" xfId="14" applyNumberFormat="1" applyFont="1" applyFill="1" applyBorder="1" applyAlignment="1">
      <alignment horizontal="center" vertical="center"/>
    </xf>
    <xf numFmtId="176" fontId="48" fillId="2" borderId="14" xfId="14" applyNumberFormat="1" applyFont="1" applyFill="1" applyBorder="1" applyAlignment="1">
      <alignment horizontal="center" vertical="center"/>
    </xf>
    <xf numFmtId="176" fontId="48" fillId="2" borderId="14" xfId="14" applyNumberFormat="1" applyFont="1" applyFill="1" applyBorder="1" applyAlignment="1">
      <alignment horizontal="center" vertical="center" wrapText="1"/>
    </xf>
    <xf numFmtId="176" fontId="48" fillId="2" borderId="98" xfId="14" applyNumberFormat="1" applyFont="1" applyFill="1" applyBorder="1" applyAlignment="1">
      <alignment horizontal="center" vertical="center"/>
    </xf>
    <xf numFmtId="176" fontId="48" fillId="2" borderId="9" xfId="13" applyNumberFormat="1" applyFont="1" applyFill="1" applyBorder="1" applyAlignment="1">
      <alignment horizontal="center"/>
    </xf>
    <xf numFmtId="176" fontId="48" fillId="2" borderId="4" xfId="13" applyNumberFormat="1" applyFont="1" applyFill="1" applyBorder="1" applyAlignment="1">
      <alignment horizontal="distributed"/>
    </xf>
    <xf numFmtId="176" fontId="34" fillId="2" borderId="1" xfId="12" applyNumberFormat="1" applyFont="1" applyFill="1" applyBorder="1"/>
    <xf numFmtId="176" fontId="34" fillId="2" borderId="0" xfId="12" applyNumberFormat="1" applyFont="1" applyFill="1" applyBorder="1"/>
    <xf numFmtId="176" fontId="34" fillId="2" borderId="60" xfId="12" applyNumberFormat="1" applyFont="1" applyFill="1" applyBorder="1"/>
    <xf numFmtId="176" fontId="34" fillId="2" borderId="99" xfId="12" applyNumberFormat="1" applyFont="1" applyFill="1" applyBorder="1"/>
    <xf numFmtId="176" fontId="34" fillId="2" borderId="101" xfId="12" applyNumberFormat="1" applyFont="1" applyFill="1" applyBorder="1"/>
    <xf numFmtId="176" fontId="34" fillId="2" borderId="102" xfId="12" applyNumberFormat="1" applyFont="1" applyFill="1" applyBorder="1"/>
    <xf numFmtId="176" fontId="48" fillId="2" borderId="11" xfId="13" applyNumberFormat="1" applyFont="1" applyFill="1" applyBorder="1" applyAlignment="1">
      <alignment horizontal="center"/>
    </xf>
    <xf numFmtId="176" fontId="48" fillId="2" borderId="70" xfId="13" applyNumberFormat="1" applyFont="1" applyFill="1" applyBorder="1" applyAlignment="1">
      <alignment horizontal="center"/>
    </xf>
    <xf numFmtId="176" fontId="48" fillId="2" borderId="72" xfId="13" applyNumberFormat="1" applyFont="1" applyFill="1" applyBorder="1" applyAlignment="1">
      <alignment horizontal="distributed"/>
    </xf>
    <xf numFmtId="176" fontId="34" fillId="2" borderId="71" xfId="12" applyNumberFormat="1" applyFont="1" applyFill="1" applyBorder="1"/>
    <xf numFmtId="176" fontId="34" fillId="2" borderId="75" xfId="12" applyNumberFormat="1" applyFont="1" applyFill="1" applyBorder="1"/>
    <xf numFmtId="176" fontId="34" fillId="2" borderId="76" xfId="12" applyNumberFormat="1" applyFont="1" applyFill="1" applyBorder="1"/>
    <xf numFmtId="176" fontId="34" fillId="2" borderId="103" xfId="12" applyNumberFormat="1" applyFont="1" applyFill="1" applyBorder="1"/>
    <xf numFmtId="176" fontId="34" fillId="2" borderId="105" xfId="12" applyNumberFormat="1" applyFont="1" applyFill="1" applyBorder="1"/>
    <xf numFmtId="176" fontId="34" fillId="2" borderId="106" xfId="12" applyNumberFormat="1" applyFont="1" applyFill="1" applyBorder="1"/>
    <xf numFmtId="176" fontId="48" fillId="2" borderId="11" xfId="13" applyNumberFormat="1" applyFont="1" applyFill="1" applyBorder="1" applyAlignment="1">
      <alignment horizontal="distributed"/>
    </xf>
    <xf numFmtId="176" fontId="34" fillId="2" borderId="176" xfId="12" applyNumberFormat="1" applyFont="1" applyFill="1" applyBorder="1"/>
    <xf numFmtId="176" fontId="34" fillId="2" borderId="126" xfId="12" applyNumberFormat="1" applyFont="1" applyFill="1" applyBorder="1"/>
    <xf numFmtId="176" fontId="34" fillId="2" borderId="108" xfId="12" applyNumberFormat="1" applyFont="1" applyFill="1" applyBorder="1"/>
    <xf numFmtId="176" fontId="34" fillId="2" borderId="109" xfId="12" applyNumberFormat="1" applyFont="1" applyFill="1" applyBorder="1"/>
    <xf numFmtId="176" fontId="34" fillId="2" borderId="110" xfId="12" applyNumberFormat="1" applyFont="1" applyFill="1" applyBorder="1"/>
    <xf numFmtId="176" fontId="48" fillId="2" borderId="111" xfId="13" applyNumberFormat="1" applyFont="1" applyFill="1" applyBorder="1" applyAlignment="1">
      <alignment horizontal="center"/>
    </xf>
    <xf numFmtId="176" fontId="48" fillId="2" borderId="112" xfId="13" applyNumberFormat="1" applyFont="1" applyFill="1" applyBorder="1" applyAlignment="1">
      <alignment horizontal="distributed"/>
    </xf>
    <xf numFmtId="176" fontId="34" fillId="2" borderId="113" xfId="12" applyNumberFormat="1" applyFont="1" applyFill="1" applyBorder="1"/>
    <xf numFmtId="176" fontId="34" fillId="2" borderId="114" xfId="12" applyNumberFormat="1" applyFont="1" applyFill="1" applyBorder="1"/>
    <xf numFmtId="176" fontId="34" fillId="2" borderId="115" xfId="12" applyNumberFormat="1" applyFont="1" applyFill="1" applyBorder="1"/>
    <xf numFmtId="176" fontId="34" fillId="2" borderId="116" xfId="12" applyNumberFormat="1" applyFont="1" applyFill="1" applyBorder="1"/>
    <xf numFmtId="176" fontId="34" fillId="2" borderId="161" xfId="12" applyNumberFormat="1" applyFont="1" applyFill="1" applyBorder="1"/>
    <xf numFmtId="176" fontId="34" fillId="2" borderId="61" xfId="12" applyNumberFormat="1" applyFont="1" applyFill="1" applyBorder="1"/>
    <xf numFmtId="176" fontId="34" fillId="2" borderId="14" xfId="12" applyNumberFormat="1" applyFont="1" applyFill="1" applyBorder="1"/>
    <xf numFmtId="176" fontId="34" fillId="2" borderId="117" xfId="12" applyNumberFormat="1" applyFont="1" applyFill="1" applyBorder="1"/>
    <xf numFmtId="176" fontId="34" fillId="2" borderId="98" xfId="12" applyNumberFormat="1" applyFont="1" applyFill="1" applyBorder="1"/>
    <xf numFmtId="176" fontId="34" fillId="2" borderId="118" xfId="12" applyNumberFormat="1" applyFont="1" applyFill="1" applyBorder="1"/>
    <xf numFmtId="176" fontId="48" fillId="2" borderId="10" xfId="13" applyNumberFormat="1" applyFont="1" applyFill="1" applyBorder="1" applyAlignment="1">
      <alignment horizontal="center"/>
    </xf>
    <xf numFmtId="176" fontId="48" fillId="2" borderId="2" xfId="13" applyNumberFormat="1" applyFont="1" applyFill="1" applyBorder="1" applyAlignment="1">
      <alignment horizontal="distributed"/>
    </xf>
    <xf numFmtId="176" fontId="34" fillId="2" borderId="120" xfId="12" applyNumberFormat="1" applyFont="1" applyFill="1" applyBorder="1"/>
    <xf numFmtId="176" fontId="34" fillId="2" borderId="121" xfId="12" applyNumberFormat="1" applyFont="1" applyFill="1" applyBorder="1"/>
    <xf numFmtId="176" fontId="34" fillId="2" borderId="122" xfId="12" applyNumberFormat="1" applyFont="1" applyFill="1" applyBorder="1"/>
    <xf numFmtId="176" fontId="34" fillId="2" borderId="0" xfId="12" applyNumberFormat="1" applyFont="1" applyFill="1" applyAlignment="1">
      <alignment horizontal="left" vertical="center"/>
    </xf>
    <xf numFmtId="176" fontId="68" fillId="0" borderId="0" xfId="12" applyNumberFormat="1" applyFont="1" applyFill="1" applyAlignment="1">
      <alignment horizontal="left" vertical="center"/>
    </xf>
    <xf numFmtId="176" fontId="68" fillId="0" borderId="0" xfId="12" applyNumberFormat="1" applyFont="1" applyFill="1" applyBorder="1" applyAlignment="1">
      <alignment horizontal="left" vertical="center"/>
    </xf>
    <xf numFmtId="176" fontId="69" fillId="2" borderId="0" xfId="12" applyNumberFormat="1" applyFont="1" applyFill="1" applyAlignment="1">
      <alignment vertical="center"/>
    </xf>
    <xf numFmtId="176" fontId="53" fillId="2" borderId="8" xfId="13" applyNumberFormat="1" applyFont="1" applyFill="1" applyBorder="1" applyAlignment="1">
      <alignment horizontal="center" vertical="center" wrapText="1"/>
    </xf>
    <xf numFmtId="176" fontId="51" fillId="2" borderId="14" xfId="13" applyNumberFormat="1" applyFont="1" applyFill="1" applyBorder="1" applyAlignment="1">
      <alignment horizontal="center" vertical="center" wrapText="1"/>
    </xf>
    <xf numFmtId="176" fontId="55" fillId="2" borderId="10" xfId="13" applyNumberFormat="1" applyFont="1" applyFill="1" applyBorder="1" applyAlignment="1">
      <alignment horizontal="center" vertical="center" wrapText="1"/>
    </xf>
    <xf numFmtId="176" fontId="34" fillId="2" borderId="0" xfId="12" applyNumberFormat="1" applyFont="1" applyFill="1" applyAlignment="1">
      <alignment vertical="center"/>
    </xf>
    <xf numFmtId="176" fontId="54" fillId="2" borderId="0" xfId="12" applyNumberFormat="1" applyFont="1" applyFill="1" applyAlignment="1">
      <alignment vertical="center"/>
    </xf>
    <xf numFmtId="176" fontId="34" fillId="2" borderId="0" xfId="12" applyNumberFormat="1" applyFont="1" applyFill="1" applyAlignment="1">
      <alignment horizontal="right" vertical="center"/>
    </xf>
    <xf numFmtId="176" fontId="34" fillId="2" borderId="6" xfId="12" applyNumberFormat="1" applyFont="1" applyFill="1" applyBorder="1" applyAlignment="1">
      <alignment vertical="center"/>
    </xf>
    <xf numFmtId="176" fontId="34" fillId="2" borderId="15" xfId="12" applyNumberFormat="1" applyFont="1" applyFill="1" applyBorder="1" applyAlignment="1">
      <alignment vertical="center"/>
    </xf>
    <xf numFmtId="176" fontId="48" fillId="2" borderId="6" xfId="13" applyNumberFormat="1" applyFont="1" applyFill="1" applyBorder="1" applyAlignment="1">
      <alignment horizontal="center" vertical="center"/>
    </xf>
    <xf numFmtId="176" fontId="48" fillId="2" borderId="15" xfId="13" applyNumberFormat="1" applyFont="1" applyFill="1" applyBorder="1" applyAlignment="1">
      <alignment horizontal="center" vertical="center"/>
    </xf>
    <xf numFmtId="176" fontId="48" fillId="2" borderId="59" xfId="13" applyNumberFormat="1" applyFont="1" applyFill="1" applyBorder="1" applyAlignment="1">
      <alignment horizontal="center" vertical="center"/>
    </xf>
    <xf numFmtId="176" fontId="48" fillId="2" borderId="94" xfId="14" applyNumberFormat="1" applyFont="1" applyFill="1" applyBorder="1" applyAlignment="1">
      <alignment horizontal="center" vertical="center"/>
    </xf>
    <xf numFmtId="176" fontId="48" fillId="2" borderId="59" xfId="14" applyNumberFormat="1" applyFont="1" applyFill="1" applyBorder="1" applyAlignment="1">
      <alignment horizontal="center" vertical="center"/>
    </xf>
    <xf numFmtId="176" fontId="48" fillId="2" borderId="15" xfId="14" applyNumberFormat="1" applyFont="1" applyFill="1" applyBorder="1" applyAlignment="1">
      <alignment horizontal="center" vertical="center"/>
    </xf>
    <xf numFmtId="176" fontId="48" fillId="2" borderId="95" xfId="14" applyNumberFormat="1" applyFont="1" applyFill="1" applyBorder="1" applyAlignment="1">
      <alignment horizontal="center" vertical="center"/>
    </xf>
    <xf numFmtId="176" fontId="55" fillId="2" borderId="9" xfId="13" applyNumberFormat="1" applyFont="1" applyFill="1" applyBorder="1" applyAlignment="1">
      <alignment horizontal="center" vertical="center"/>
    </xf>
    <xf numFmtId="176" fontId="34" fillId="2" borderId="8" xfId="12" applyNumberFormat="1" applyFont="1" applyFill="1" applyBorder="1" applyAlignment="1">
      <alignment vertical="center"/>
    </xf>
    <xf numFmtId="176" fontId="29" fillId="2" borderId="4" xfId="15" applyNumberFormat="1" applyFont="1" applyFill="1" applyBorder="1" applyAlignment="1">
      <alignment horizontal="center" vertical="center"/>
    </xf>
    <xf numFmtId="176" fontId="48" fillId="2" borderId="9" xfId="13" applyNumberFormat="1" applyFont="1" applyFill="1" applyBorder="1" applyAlignment="1">
      <alignment horizontal="center" vertical="center"/>
    </xf>
    <xf numFmtId="176" fontId="57" fillId="2" borderId="4" xfId="13" applyNumberFormat="1" applyFont="1" applyFill="1" applyBorder="1" applyAlignment="1">
      <alignment horizontal="distributed" vertical="center"/>
    </xf>
    <xf numFmtId="176" fontId="52" fillId="2" borderId="1" xfId="12" applyNumberFormat="1" applyFont="1" applyFill="1" applyBorder="1" applyAlignment="1">
      <alignment vertical="center"/>
    </xf>
    <xf numFmtId="176" fontId="36" fillId="2" borderId="0" xfId="12" applyNumberFormat="1" applyFont="1" applyFill="1" applyBorder="1" applyAlignment="1">
      <alignment vertical="center"/>
    </xf>
    <xf numFmtId="176" fontId="56" fillId="2" borderId="0" xfId="12" applyNumberFormat="1" applyFont="1" applyFill="1" applyBorder="1" applyAlignment="1">
      <alignment vertical="center"/>
    </xf>
    <xf numFmtId="176" fontId="56" fillId="2" borderId="60" xfId="12" applyNumberFormat="1" applyFont="1" applyFill="1" applyBorder="1" applyAlignment="1">
      <alignment vertical="center"/>
    </xf>
    <xf numFmtId="176" fontId="56" fillId="2" borderId="7" xfId="12" applyNumberFormat="1" applyFont="1" applyFill="1" applyBorder="1" applyAlignment="1">
      <alignment vertical="center"/>
    </xf>
    <xf numFmtId="176" fontId="54" fillId="2" borderId="11" xfId="12" applyNumberFormat="1" applyFont="1" applyFill="1" applyBorder="1" applyAlignment="1">
      <alignment vertical="center"/>
    </xf>
    <xf numFmtId="176" fontId="48" fillId="2" borderId="11" xfId="13" applyNumberFormat="1" applyFont="1" applyFill="1" applyBorder="1" applyAlignment="1">
      <alignment horizontal="center" vertical="center"/>
    </xf>
    <xf numFmtId="176" fontId="51" fillId="2" borderId="4" xfId="13" applyNumberFormat="1" applyFont="1" applyFill="1" applyBorder="1" applyAlignment="1">
      <alignment horizontal="distributed" vertical="center"/>
    </xf>
    <xf numFmtId="176" fontId="36" fillId="2" borderId="1" xfId="12" applyNumberFormat="1" applyFont="1" applyFill="1" applyBorder="1" applyAlignment="1">
      <alignment vertical="center"/>
    </xf>
    <xf numFmtId="176" fontId="36" fillId="2" borderId="60" xfId="12" applyNumberFormat="1" applyFont="1" applyFill="1" applyBorder="1" applyAlignment="1">
      <alignment vertical="center"/>
    </xf>
    <xf numFmtId="176" fontId="36" fillId="2" borderId="99" xfId="12" applyNumberFormat="1" applyFont="1" applyFill="1" applyBorder="1" applyAlignment="1">
      <alignment vertical="center"/>
    </xf>
    <xf numFmtId="176" fontId="36" fillId="2" borderId="100" xfId="12" applyNumberFormat="1" applyFont="1" applyFill="1" applyBorder="1" applyAlignment="1">
      <alignment vertical="center"/>
    </xf>
    <xf numFmtId="176" fontId="36" fillId="2" borderId="101" xfId="12" applyNumberFormat="1" applyFont="1" applyFill="1" applyBorder="1" applyAlignment="1">
      <alignment vertical="center"/>
    </xf>
    <xf numFmtId="176" fontId="36" fillId="2" borderId="102" xfId="12" applyNumberFormat="1" applyFont="1" applyFill="1" applyBorder="1" applyAlignment="1">
      <alignment vertical="center"/>
    </xf>
    <xf numFmtId="176" fontId="48" fillId="2" borderId="4" xfId="13" applyNumberFormat="1" applyFont="1" applyFill="1" applyBorder="1" applyAlignment="1">
      <alignment horizontal="distributed" vertical="center"/>
    </xf>
    <xf numFmtId="176" fontId="34" fillId="2" borderId="0" xfId="12" applyNumberFormat="1" applyFont="1" applyFill="1" applyBorder="1" applyAlignment="1">
      <alignment vertical="center"/>
    </xf>
    <xf numFmtId="176" fontId="34" fillId="2" borderId="60" xfId="12" applyNumberFormat="1" applyFont="1" applyFill="1" applyBorder="1" applyAlignment="1">
      <alignment vertical="center"/>
    </xf>
    <xf numFmtId="176" fontId="34" fillId="2" borderId="99" xfId="12" applyNumberFormat="1" applyFont="1" applyFill="1" applyBorder="1" applyAlignment="1">
      <alignment vertical="center"/>
    </xf>
    <xf numFmtId="176" fontId="34" fillId="2" borderId="100" xfId="12" applyNumberFormat="1" applyFont="1" applyFill="1" applyBorder="1" applyAlignment="1">
      <alignment vertical="center"/>
    </xf>
    <xf numFmtId="176" fontId="34" fillId="2" borderId="101" xfId="12" applyNumberFormat="1" applyFont="1" applyFill="1" applyBorder="1" applyAlignment="1">
      <alignment vertical="center"/>
    </xf>
    <xf numFmtId="176" fontId="34" fillId="2" borderId="102" xfId="12" applyNumberFormat="1" applyFont="1" applyFill="1" applyBorder="1" applyAlignment="1">
      <alignment vertical="center"/>
    </xf>
    <xf numFmtId="176" fontId="48" fillId="2" borderId="70" xfId="13" applyNumberFormat="1" applyFont="1" applyFill="1" applyBorder="1" applyAlignment="1">
      <alignment horizontal="center" vertical="center"/>
    </xf>
    <xf numFmtId="176" fontId="48" fillId="2" borderId="72" xfId="13" applyNumberFormat="1" applyFont="1" applyFill="1" applyBorder="1" applyAlignment="1">
      <alignment horizontal="distributed" vertical="center"/>
    </xf>
    <xf numFmtId="176" fontId="52" fillId="2" borderId="71" xfId="12" applyNumberFormat="1" applyFont="1" applyFill="1" applyBorder="1" applyAlignment="1">
      <alignment vertical="center"/>
    </xf>
    <xf numFmtId="176" fontId="36" fillId="2" borderId="75" xfId="12" applyNumberFormat="1" applyFont="1" applyFill="1" applyBorder="1" applyAlignment="1">
      <alignment vertical="center"/>
    </xf>
    <xf numFmtId="176" fontId="34" fillId="2" borderId="75" xfId="12" applyNumberFormat="1" applyFont="1" applyFill="1" applyBorder="1" applyAlignment="1">
      <alignment vertical="center"/>
    </xf>
    <xf numFmtId="176" fontId="34" fillId="2" borderId="76" xfId="12" applyNumberFormat="1" applyFont="1" applyFill="1" applyBorder="1" applyAlignment="1">
      <alignment vertical="center"/>
    </xf>
    <xf numFmtId="176" fontId="34" fillId="2" borderId="103" xfId="12" applyNumberFormat="1" applyFont="1" applyFill="1" applyBorder="1" applyAlignment="1">
      <alignment vertical="center"/>
    </xf>
    <xf numFmtId="176" fontId="34" fillId="2" borderId="104" xfId="12" applyNumberFormat="1" applyFont="1" applyFill="1" applyBorder="1" applyAlignment="1">
      <alignment vertical="center"/>
    </xf>
    <xf numFmtId="176" fontId="34" fillId="2" borderId="105" xfId="12" applyNumberFormat="1" applyFont="1" applyFill="1" applyBorder="1" applyAlignment="1">
      <alignment vertical="center"/>
    </xf>
    <xf numFmtId="176" fontId="34" fillId="2" borderId="106" xfId="12" applyNumberFormat="1" applyFont="1" applyFill="1" applyBorder="1" applyAlignment="1">
      <alignment vertical="center"/>
    </xf>
    <xf numFmtId="176" fontId="54" fillId="2" borderId="70" xfId="12" applyNumberFormat="1" applyFont="1" applyFill="1" applyBorder="1" applyAlignment="1">
      <alignment vertical="center"/>
    </xf>
    <xf numFmtId="176" fontId="48" fillId="2" borderId="11" xfId="13" applyNumberFormat="1" applyFont="1" applyFill="1" applyBorder="1" applyAlignment="1">
      <alignment horizontal="distributed" vertical="center"/>
    </xf>
    <xf numFmtId="176" fontId="34" fillId="2" borderId="107" xfId="12" applyNumberFormat="1" applyFont="1" applyFill="1" applyBorder="1" applyAlignment="1">
      <alignment vertical="center"/>
    </xf>
    <xf numFmtId="176" fontId="34" fillId="2" borderId="108" xfId="12" applyNumberFormat="1" applyFont="1" applyFill="1" applyBorder="1" applyAlignment="1">
      <alignment vertical="center"/>
    </xf>
    <xf numFmtId="176" fontId="34" fillId="2" borderId="109" xfId="12" applyNumberFormat="1" applyFont="1" applyFill="1" applyBorder="1" applyAlignment="1">
      <alignment vertical="center"/>
    </xf>
    <xf numFmtId="176" fontId="34" fillId="2" borderId="110" xfId="12" applyNumberFormat="1" applyFont="1" applyFill="1" applyBorder="1" applyAlignment="1">
      <alignment vertical="center"/>
    </xf>
    <xf numFmtId="176" fontId="48" fillId="2" borderId="111" xfId="13" applyNumberFormat="1" applyFont="1" applyFill="1" applyBorder="1" applyAlignment="1">
      <alignment horizontal="center" vertical="center"/>
    </xf>
    <xf numFmtId="176" fontId="48" fillId="2" borderId="112" xfId="13" applyNumberFormat="1" applyFont="1" applyFill="1" applyBorder="1" applyAlignment="1">
      <alignment horizontal="distributed" vertical="center"/>
    </xf>
    <xf numFmtId="176" fontId="52" fillId="2" borderId="113" xfId="12" applyNumberFormat="1" applyFont="1" applyFill="1" applyBorder="1" applyAlignment="1">
      <alignment vertical="center"/>
    </xf>
    <xf numFmtId="176" fontId="36" fillId="2" borderId="114" xfId="12" applyNumberFormat="1" applyFont="1" applyFill="1" applyBorder="1" applyAlignment="1">
      <alignment vertical="center"/>
    </xf>
    <xf numFmtId="176" fontId="34" fillId="2" borderId="114" xfId="12" applyNumberFormat="1" applyFont="1" applyFill="1" applyBorder="1" applyAlignment="1">
      <alignment vertical="center"/>
    </xf>
    <xf numFmtId="176" fontId="34" fillId="2" borderId="115" xfId="12" applyNumberFormat="1" applyFont="1" applyFill="1" applyBorder="1" applyAlignment="1">
      <alignment vertical="center"/>
    </xf>
    <xf numFmtId="176" fontId="34" fillId="2" borderId="116" xfId="12" applyNumberFormat="1" applyFont="1" applyFill="1" applyBorder="1" applyAlignment="1">
      <alignment vertical="center"/>
    </xf>
    <xf numFmtId="176" fontId="34" fillId="2" borderId="97" xfId="12" applyNumberFormat="1" applyFont="1" applyFill="1" applyBorder="1" applyAlignment="1">
      <alignment vertical="center"/>
    </xf>
    <xf numFmtId="176" fontId="34" fillId="2" borderId="14" xfId="12" applyNumberFormat="1" applyFont="1" applyFill="1" applyBorder="1" applyAlignment="1">
      <alignment vertical="center"/>
    </xf>
    <xf numFmtId="176" fontId="34" fillId="2" borderId="117" xfId="12" applyNumberFormat="1" applyFont="1" applyFill="1" applyBorder="1" applyAlignment="1">
      <alignment vertical="center"/>
    </xf>
    <xf numFmtId="176" fontId="34" fillId="2" borderId="98" xfId="12" applyNumberFormat="1" applyFont="1" applyFill="1" applyBorder="1" applyAlignment="1">
      <alignment vertical="center"/>
    </xf>
    <xf numFmtId="176" fontId="54" fillId="2" borderId="111" xfId="12" applyNumberFormat="1" applyFont="1" applyFill="1" applyBorder="1" applyAlignment="1">
      <alignment vertical="center"/>
    </xf>
    <xf numFmtId="176" fontId="34" fillId="2" borderId="1" xfId="12" applyNumberFormat="1" applyFont="1" applyFill="1" applyBorder="1" applyAlignment="1">
      <alignment vertical="center"/>
    </xf>
    <xf numFmtId="176" fontId="34" fillId="2" borderId="118" xfId="12" applyNumberFormat="1" applyFont="1" applyFill="1" applyBorder="1" applyAlignment="1">
      <alignment vertical="center"/>
    </xf>
    <xf numFmtId="176" fontId="48" fillId="2" borderId="10" xfId="13" applyNumberFormat="1" applyFont="1" applyFill="1" applyBorder="1" applyAlignment="1">
      <alignment horizontal="center" vertical="center"/>
    </xf>
    <xf numFmtId="176" fontId="48" fillId="2" borderId="2" xfId="13" applyNumberFormat="1" applyFont="1" applyFill="1" applyBorder="1" applyAlignment="1">
      <alignment horizontal="distributed" vertical="center"/>
    </xf>
    <xf numFmtId="176" fontId="52" fillId="2" borderId="119" xfId="12" applyNumberFormat="1" applyFont="1" applyFill="1" applyBorder="1" applyAlignment="1">
      <alignment vertical="center"/>
    </xf>
    <xf numFmtId="176" fontId="36" fillId="2" borderId="120" xfId="12" applyNumberFormat="1" applyFont="1" applyFill="1" applyBorder="1" applyAlignment="1">
      <alignment vertical="center"/>
    </xf>
    <xf numFmtId="176" fontId="34" fillId="2" borderId="120" xfId="12" applyNumberFormat="1" applyFont="1" applyFill="1" applyBorder="1" applyAlignment="1">
      <alignment vertical="center"/>
    </xf>
    <xf numFmtId="176" fontId="34" fillId="2" borderId="121" xfId="12" applyNumberFormat="1" applyFont="1" applyFill="1" applyBorder="1" applyAlignment="1">
      <alignment vertical="center"/>
    </xf>
    <xf numFmtId="176" fontId="34" fillId="2" borderId="122" xfId="12" applyNumberFormat="1" applyFont="1" applyFill="1" applyBorder="1" applyAlignment="1">
      <alignment vertical="center"/>
    </xf>
    <xf numFmtId="176" fontId="54" fillId="2" borderId="208" xfId="12" applyNumberFormat="1" applyFont="1" applyFill="1" applyBorder="1" applyAlignment="1">
      <alignment vertical="center"/>
    </xf>
    <xf numFmtId="176" fontId="55" fillId="2" borderId="13" xfId="13" applyNumberFormat="1" applyFont="1" applyFill="1" applyBorder="1" applyAlignment="1">
      <alignment horizontal="center" vertical="center"/>
    </xf>
    <xf numFmtId="176" fontId="55" fillId="2" borderId="5" xfId="13" applyNumberFormat="1" applyFont="1" applyFill="1" applyBorder="1" applyAlignment="1">
      <alignment horizontal="distributed" vertical="center"/>
    </xf>
    <xf numFmtId="176" fontId="54" fillId="2" borderId="3" xfId="12" applyNumberFormat="1" applyFont="1" applyFill="1" applyBorder="1" applyAlignment="1">
      <alignment vertical="center"/>
    </xf>
    <xf numFmtId="176" fontId="54" fillId="2" borderId="12" xfId="12" applyNumberFormat="1" applyFont="1" applyFill="1" applyBorder="1" applyAlignment="1">
      <alignment vertical="center"/>
    </xf>
    <xf numFmtId="176" fontId="54" fillId="2" borderId="56" xfId="12" applyNumberFormat="1" applyFont="1" applyFill="1" applyBorder="1" applyAlignment="1">
      <alignment vertical="center"/>
    </xf>
    <xf numFmtId="176" fontId="54" fillId="2" borderId="209" xfId="12" applyNumberFormat="1" applyFont="1" applyFill="1" applyBorder="1" applyAlignment="1">
      <alignment vertical="center"/>
    </xf>
    <xf numFmtId="176" fontId="54" fillId="2" borderId="210" xfId="12" applyNumberFormat="1" applyFont="1" applyFill="1" applyBorder="1" applyAlignment="1">
      <alignment vertical="center"/>
    </xf>
    <xf numFmtId="176" fontId="54" fillId="2" borderId="211" xfId="12" applyNumberFormat="1" applyFont="1" applyFill="1" applyBorder="1" applyAlignment="1">
      <alignment vertical="center"/>
    </xf>
    <xf numFmtId="0" fontId="70" fillId="2" borderId="0" xfId="0" applyFont="1" applyFill="1">
      <alignment vertical="center"/>
    </xf>
    <xf numFmtId="0" fontId="61" fillId="2" borderId="0" xfId="9" applyFont="1" applyFill="1" applyBorder="1" applyAlignment="1">
      <alignment horizontal="left" vertical="center"/>
    </xf>
    <xf numFmtId="0" fontId="71" fillId="2" borderId="0" xfId="0" applyFont="1" applyFill="1">
      <alignment vertical="center"/>
    </xf>
    <xf numFmtId="0" fontId="71" fillId="2" borderId="0" xfId="0" applyFont="1" applyFill="1" applyAlignment="1">
      <alignment horizontal="center" vertical="center"/>
    </xf>
    <xf numFmtId="0" fontId="71" fillId="2" borderId="0" xfId="0" applyFont="1" applyFill="1" applyAlignment="1">
      <alignment vertical="center"/>
    </xf>
    <xf numFmtId="0" fontId="72" fillId="2" borderId="0" xfId="0" applyFont="1" applyFill="1" applyAlignment="1">
      <alignment vertical="top"/>
    </xf>
    <xf numFmtId="0" fontId="73" fillId="2" borderId="0" xfId="0" applyFont="1" applyFill="1">
      <alignment vertical="center"/>
    </xf>
    <xf numFmtId="0" fontId="74" fillId="2" borderId="0" xfId="9" applyFont="1" applyFill="1">
      <alignment vertical="center"/>
    </xf>
    <xf numFmtId="0" fontId="14" fillId="2" borderId="0" xfId="0" applyFont="1" applyFill="1" applyBorder="1" applyAlignment="1">
      <alignment vertical="center"/>
    </xf>
    <xf numFmtId="0" fontId="14" fillId="2" borderId="0" xfId="0" applyFont="1" applyFill="1" applyBorder="1" applyAlignment="1">
      <alignment horizontal="center" vertical="center"/>
    </xf>
    <xf numFmtId="0" fontId="75" fillId="2" borderId="0" xfId="0" applyFont="1" applyFill="1">
      <alignment vertical="center"/>
    </xf>
    <xf numFmtId="0" fontId="76" fillId="2" borderId="0" xfId="0" applyFont="1" applyFill="1">
      <alignment vertical="center"/>
    </xf>
    <xf numFmtId="0" fontId="58" fillId="2" borderId="0" xfId="0" applyFont="1" applyFill="1" applyBorder="1" applyAlignment="1">
      <alignment vertical="center"/>
    </xf>
    <xf numFmtId="0" fontId="77" fillId="2" borderId="0" xfId="9" applyNumberFormat="1" applyFont="1" applyFill="1">
      <alignment vertical="center"/>
    </xf>
    <xf numFmtId="0" fontId="77" fillId="2" borderId="0" xfId="9" applyNumberFormat="1" applyFont="1" applyFill="1" applyBorder="1">
      <alignment vertical="center"/>
    </xf>
    <xf numFmtId="0" fontId="10" fillId="2" borderId="13" xfId="9" applyNumberFormat="1" applyFont="1" applyFill="1" applyBorder="1">
      <alignment vertical="center"/>
    </xf>
    <xf numFmtId="0" fontId="10" fillId="2" borderId="13" xfId="9" applyNumberFormat="1" applyFont="1" applyFill="1" applyBorder="1" applyAlignment="1">
      <alignment horizontal="center" vertical="center"/>
    </xf>
    <xf numFmtId="0" fontId="10" fillId="2" borderId="13" xfId="9" applyNumberFormat="1" applyFont="1" applyFill="1" applyBorder="1" applyAlignment="1">
      <alignment horizontal="center" vertical="center" wrapText="1"/>
    </xf>
    <xf numFmtId="0" fontId="34" fillId="2" borderId="13" xfId="0" applyFont="1" applyFill="1" applyBorder="1" applyAlignment="1">
      <alignment vertical="center" shrinkToFit="1"/>
    </xf>
    <xf numFmtId="179" fontId="10" fillId="2" borderId="13" xfId="9" applyNumberFormat="1" applyFont="1" applyFill="1" applyBorder="1" applyAlignment="1">
      <alignment horizontal="center" vertical="center"/>
    </xf>
    <xf numFmtId="2" fontId="10" fillId="2" borderId="13" xfId="9" applyNumberFormat="1" applyFont="1" applyFill="1" applyBorder="1" applyAlignment="1">
      <alignment horizontal="center" vertical="center"/>
    </xf>
    <xf numFmtId="179" fontId="10" fillId="6" borderId="13" xfId="9" applyNumberFormat="1" applyFont="1" applyFill="1" applyBorder="1" applyAlignment="1">
      <alignment horizontal="center" vertical="center"/>
    </xf>
    <xf numFmtId="0" fontId="10" fillId="2" borderId="9" xfId="9" applyNumberFormat="1" applyFont="1" applyFill="1" applyBorder="1" applyAlignment="1">
      <alignment horizontal="center" vertical="center"/>
    </xf>
    <xf numFmtId="179" fontId="10" fillId="2" borderId="3" xfId="9" applyNumberFormat="1" applyFont="1" applyFill="1" applyBorder="1" applyAlignment="1">
      <alignment horizontal="center" vertical="center"/>
    </xf>
    <xf numFmtId="179" fontId="10" fillId="2" borderId="5" xfId="9" applyNumberFormat="1" applyFont="1" applyFill="1" applyBorder="1" applyAlignment="1">
      <alignment horizontal="center" vertical="center"/>
    </xf>
    <xf numFmtId="0" fontId="10" fillId="2" borderId="9" xfId="9" applyNumberFormat="1" applyFont="1" applyFill="1" applyBorder="1" applyAlignment="1">
      <alignment horizontal="center" vertical="center" wrapText="1"/>
    </xf>
    <xf numFmtId="0" fontId="10" fillId="4" borderId="225" xfId="9" applyNumberFormat="1" applyFont="1" applyFill="1" applyBorder="1" applyAlignment="1">
      <alignment horizontal="center" vertical="center"/>
    </xf>
    <xf numFmtId="0" fontId="34" fillId="2" borderId="3" xfId="0" applyFont="1" applyFill="1" applyBorder="1" applyAlignment="1">
      <alignment vertical="center" shrinkToFit="1"/>
    </xf>
    <xf numFmtId="179" fontId="10" fillId="2" borderId="12" xfId="9" applyNumberFormat="1" applyFont="1" applyFill="1" applyBorder="1" applyAlignment="1">
      <alignment horizontal="center" vertical="center"/>
    </xf>
    <xf numFmtId="179" fontId="10" fillId="2" borderId="9" xfId="9" applyNumberFormat="1" applyFont="1" applyFill="1" applyBorder="1" applyAlignment="1">
      <alignment horizontal="center" vertical="center"/>
    </xf>
    <xf numFmtId="0" fontId="10" fillId="7" borderId="226" xfId="9" applyNumberFormat="1" applyFont="1" applyFill="1" applyBorder="1" applyAlignment="1">
      <alignment horizontal="center" vertical="center"/>
    </xf>
    <xf numFmtId="179" fontId="10" fillId="7" borderId="226" xfId="9" applyNumberFormat="1" applyFont="1" applyFill="1" applyBorder="1" applyAlignment="1">
      <alignment horizontal="center" vertical="center"/>
    </xf>
    <xf numFmtId="0" fontId="10" fillId="4" borderId="228" xfId="9" applyNumberFormat="1" applyFont="1" applyFill="1" applyBorder="1" applyAlignment="1">
      <alignment horizontal="center" vertical="center"/>
    </xf>
    <xf numFmtId="0" fontId="78" fillId="2" borderId="14" xfId="0" applyFont="1" applyFill="1" applyBorder="1">
      <alignment vertical="center"/>
    </xf>
    <xf numFmtId="0" fontId="24" fillId="2" borderId="15" xfId="9" applyFont="1" applyFill="1" applyBorder="1">
      <alignment vertical="center"/>
    </xf>
    <xf numFmtId="0" fontId="24" fillId="2" borderId="15" xfId="9" applyFont="1" applyFill="1" applyBorder="1" applyAlignment="1">
      <alignment horizontal="left" vertical="center"/>
    </xf>
    <xf numFmtId="0" fontId="79" fillId="2" borderId="14" xfId="0" applyFont="1" applyFill="1" applyBorder="1">
      <alignment vertical="center"/>
    </xf>
    <xf numFmtId="0" fontId="79" fillId="2" borderId="0" xfId="0" applyFont="1" applyFill="1">
      <alignment vertical="center"/>
    </xf>
    <xf numFmtId="176" fontId="80" fillId="2" borderId="0" xfId="12" applyNumberFormat="1" applyFont="1" applyFill="1" applyAlignment="1">
      <alignment horizontal="left" vertical="center"/>
    </xf>
    <xf numFmtId="176" fontId="80" fillId="0" borderId="0" xfId="12" applyNumberFormat="1" applyFont="1" applyFill="1" applyAlignment="1">
      <alignment horizontal="left" vertical="center"/>
    </xf>
    <xf numFmtId="176" fontId="80" fillId="0" borderId="0" xfId="12" applyNumberFormat="1" applyFont="1" applyFill="1" applyAlignment="1">
      <alignment vertical="center"/>
    </xf>
    <xf numFmtId="49" fontId="80" fillId="0" borderId="0" xfId="12" applyNumberFormat="1" applyFont="1" applyFill="1" applyAlignment="1">
      <alignment vertical="center"/>
    </xf>
    <xf numFmtId="0" fontId="8" fillId="2" borderId="14" xfId="0" applyFont="1" applyFill="1" applyBorder="1" applyAlignment="1">
      <alignment horizontal="center" vertical="center"/>
    </xf>
    <xf numFmtId="176" fontId="82" fillId="2" borderId="0" xfId="12" applyNumberFormat="1" applyFont="1" applyFill="1" applyAlignment="1">
      <alignment vertical="center"/>
    </xf>
    <xf numFmtId="0" fontId="83" fillId="2" borderId="0" xfId="16" applyFont="1" applyFill="1">
      <alignment vertical="center"/>
    </xf>
    <xf numFmtId="0" fontId="8" fillId="2" borderId="0" xfId="16" applyFont="1" applyFill="1">
      <alignment vertical="center"/>
    </xf>
    <xf numFmtId="0" fontId="79" fillId="2" borderId="14" xfId="16" applyFont="1" applyFill="1" applyBorder="1">
      <alignment vertical="center"/>
    </xf>
    <xf numFmtId="0" fontId="8" fillId="2" borderId="14" xfId="16" applyFont="1" applyFill="1" applyBorder="1">
      <alignment vertical="center"/>
    </xf>
    <xf numFmtId="0" fontId="8" fillId="2" borderId="14" xfId="16" applyFont="1" applyFill="1" applyBorder="1" applyAlignment="1">
      <alignment horizontal="center" vertical="center"/>
    </xf>
    <xf numFmtId="0" fontId="8" fillId="2" borderId="0" xfId="17" applyFont="1" applyFill="1" applyAlignment="1">
      <alignment horizontal="center" vertical="center"/>
    </xf>
    <xf numFmtId="0" fontId="8" fillId="2" borderId="0" xfId="17" applyFont="1" applyFill="1">
      <alignment vertical="center"/>
    </xf>
    <xf numFmtId="179" fontId="8" fillId="2" borderId="0" xfId="17" applyNumberFormat="1" applyFont="1" applyFill="1" applyAlignment="1">
      <alignment horizontal="center" vertical="center"/>
    </xf>
    <xf numFmtId="0" fontId="8" fillId="2" borderId="0" xfId="16" applyFont="1" applyFill="1" applyAlignment="1">
      <alignment horizontal="center" vertical="center"/>
    </xf>
    <xf numFmtId="179" fontId="8" fillId="2" borderId="0" xfId="16" applyNumberFormat="1" applyFont="1" applyFill="1" applyAlignment="1">
      <alignment horizontal="center" vertical="center"/>
    </xf>
    <xf numFmtId="178" fontId="8" fillId="2" borderId="0" xfId="16" applyNumberFormat="1" applyFont="1" applyFill="1" applyAlignment="1">
      <alignment horizontal="center" vertical="center"/>
    </xf>
    <xf numFmtId="0" fontId="8" fillId="2" borderId="14" xfId="17" applyFont="1" applyFill="1" applyBorder="1" applyAlignment="1">
      <alignment horizontal="center" vertical="center"/>
    </xf>
    <xf numFmtId="0" fontId="8" fillId="2" borderId="14" xfId="17" applyFont="1" applyFill="1" applyBorder="1">
      <alignment vertical="center"/>
    </xf>
    <xf numFmtId="178" fontId="8" fillId="2" borderId="14" xfId="16" applyNumberFormat="1" applyFont="1" applyFill="1" applyBorder="1" applyAlignment="1">
      <alignment horizontal="center" vertical="center"/>
    </xf>
    <xf numFmtId="0" fontId="8" fillId="2" borderId="12" xfId="16" applyFont="1" applyFill="1" applyBorder="1">
      <alignment vertical="center"/>
    </xf>
    <xf numFmtId="0" fontId="8" fillId="2" borderId="12" xfId="16" applyFont="1" applyFill="1" applyBorder="1" applyAlignment="1">
      <alignment horizontal="center" vertical="center"/>
    </xf>
    <xf numFmtId="0" fontId="65" fillId="2" borderId="14" xfId="16" applyFont="1" applyFill="1" applyBorder="1" applyAlignment="1">
      <alignment horizontal="left" vertical="center"/>
    </xf>
    <xf numFmtId="0" fontId="65" fillId="2" borderId="14" xfId="16" applyFont="1" applyFill="1" applyBorder="1" applyAlignment="1">
      <alignment horizontal="center" vertical="center"/>
    </xf>
    <xf numFmtId="0" fontId="65" fillId="2" borderId="0" xfId="16" applyFont="1" applyFill="1" applyAlignment="1">
      <alignment horizontal="center" vertical="center"/>
    </xf>
    <xf numFmtId="0" fontId="30" fillId="2" borderId="0" xfId="16" applyFont="1" applyFill="1" applyAlignment="1">
      <alignment horizontal="center" vertical="center" wrapText="1"/>
    </xf>
    <xf numFmtId="194" fontId="65" fillId="2" borderId="0" xfId="16" applyNumberFormat="1" applyFont="1" applyFill="1" applyAlignment="1">
      <alignment horizontal="center" vertical="center"/>
    </xf>
    <xf numFmtId="195" fontId="84" fillId="2" borderId="0" xfId="16" applyNumberFormat="1" applyFont="1" applyFill="1" applyAlignment="1">
      <alignment horizontal="center" vertical="center" wrapText="1"/>
    </xf>
    <xf numFmtId="196" fontId="65" fillId="2" borderId="0" xfId="16" applyNumberFormat="1" applyFont="1" applyFill="1" applyAlignment="1">
      <alignment horizontal="center" vertical="center"/>
    </xf>
    <xf numFmtId="195" fontId="65" fillId="2" borderId="0" xfId="16" applyNumberFormat="1" applyFont="1" applyFill="1" applyAlignment="1">
      <alignment horizontal="center" vertical="center"/>
    </xf>
    <xf numFmtId="194" fontId="65" fillId="2" borderId="14" xfId="16" applyNumberFormat="1" applyFont="1" applyFill="1" applyBorder="1" applyAlignment="1">
      <alignment horizontal="center" vertical="center"/>
    </xf>
    <xf numFmtId="195" fontId="84" fillId="2" borderId="14" xfId="16" applyNumberFormat="1" applyFont="1" applyFill="1" applyBorder="1" applyAlignment="1">
      <alignment horizontal="center" vertical="center" wrapText="1"/>
    </xf>
    <xf numFmtId="196" fontId="65" fillId="2" borderId="14" xfId="16" applyNumberFormat="1" applyFont="1" applyFill="1" applyBorder="1" applyAlignment="1">
      <alignment horizontal="center" vertical="center"/>
    </xf>
    <xf numFmtId="0" fontId="65" fillId="2" borderId="12" xfId="16" applyFont="1" applyFill="1" applyBorder="1" applyAlignment="1">
      <alignment horizontal="center" vertical="center"/>
    </xf>
    <xf numFmtId="194" fontId="65" fillId="2" borderId="12" xfId="16" applyNumberFormat="1" applyFont="1" applyFill="1" applyBorder="1" applyAlignment="1">
      <alignment horizontal="center" vertical="center"/>
    </xf>
    <xf numFmtId="195" fontId="65" fillId="2" borderId="12" xfId="16" applyNumberFormat="1" applyFont="1" applyFill="1" applyBorder="1" applyAlignment="1">
      <alignment horizontal="center" vertical="center"/>
    </xf>
    <xf numFmtId="0" fontId="84" fillId="2" borderId="0" xfId="16" applyFont="1" applyFill="1" applyAlignment="1">
      <alignment horizontal="center" vertical="center" wrapText="1"/>
    </xf>
    <xf numFmtId="0" fontId="1" fillId="2" borderId="0" xfId="16" applyFill="1">
      <alignment vertical="center"/>
    </xf>
    <xf numFmtId="0" fontId="25" fillId="0" borderId="0" xfId="9" applyFont="1" applyAlignment="1">
      <alignment vertical="center"/>
    </xf>
    <xf numFmtId="0" fontId="25" fillId="0" borderId="0" xfId="9" applyFont="1">
      <alignment vertical="center"/>
    </xf>
    <xf numFmtId="0" fontId="25" fillId="2" borderId="9" xfId="9" applyFont="1" applyFill="1" applyBorder="1" applyAlignment="1">
      <alignment horizontal="left" vertical="center" wrapText="1"/>
    </xf>
    <xf numFmtId="0" fontId="25" fillId="2" borderId="5" xfId="9" applyFont="1" applyFill="1" applyBorder="1" applyAlignment="1">
      <alignment horizontal="center" vertical="center" wrapText="1"/>
    </xf>
    <xf numFmtId="0" fontId="68" fillId="2" borderId="13" xfId="9" applyFont="1" applyFill="1" applyBorder="1" applyAlignment="1">
      <alignment horizontal="center" vertical="center" wrapText="1"/>
    </xf>
    <xf numFmtId="0" fontId="25" fillId="2" borderId="0" xfId="9" applyFont="1" applyFill="1" applyAlignment="1">
      <alignment horizontal="left" vertical="center"/>
    </xf>
    <xf numFmtId="0" fontId="25" fillId="2" borderId="0" xfId="9" applyFont="1" applyFill="1" applyAlignment="1">
      <alignment vertical="center"/>
    </xf>
    <xf numFmtId="0" fontId="25" fillId="0" borderId="0" xfId="9" applyFont="1" applyAlignment="1">
      <alignment horizontal="justify" vertical="center"/>
    </xf>
    <xf numFmtId="0" fontId="15" fillId="2" borderId="13" xfId="9" applyFont="1" applyFill="1" applyBorder="1" applyAlignment="1">
      <alignment horizontal="center" vertical="center"/>
    </xf>
    <xf numFmtId="0" fontId="15" fillId="2" borderId="13" xfId="9" applyFont="1" applyFill="1" applyBorder="1" applyAlignment="1">
      <alignment horizontal="center" vertical="center" wrapText="1"/>
    </xf>
    <xf numFmtId="178" fontId="15" fillId="2" borderId="5" xfId="9" applyNumberFormat="1" applyFont="1" applyFill="1" applyBorder="1" applyAlignment="1">
      <alignment horizontal="center" vertical="center" wrapText="1"/>
    </xf>
    <xf numFmtId="188" fontId="15" fillId="2" borderId="0" xfId="9" applyNumberFormat="1" applyFont="1" applyFill="1" applyAlignment="1">
      <alignment horizontal="left" vertical="center" indent="1"/>
    </xf>
    <xf numFmtId="0" fontId="15" fillId="2" borderId="0" xfId="9" applyFont="1" applyFill="1" applyAlignment="1">
      <alignment horizontal="left" vertical="center" indent="1"/>
    </xf>
    <xf numFmtId="0" fontId="15" fillId="2" borderId="230" xfId="9" applyFont="1" applyFill="1" applyBorder="1" applyAlignment="1">
      <alignment horizontal="center" vertical="center"/>
    </xf>
    <xf numFmtId="0" fontId="15" fillId="2" borderId="230" xfId="9" applyFont="1" applyFill="1" applyBorder="1" applyAlignment="1">
      <alignment horizontal="left" vertical="center" wrapText="1" indent="1"/>
    </xf>
    <xf numFmtId="178" fontId="15" fillId="2" borderId="231" xfId="9" applyNumberFormat="1" applyFont="1" applyFill="1" applyBorder="1" applyAlignment="1">
      <alignment horizontal="center" vertical="center"/>
    </xf>
    <xf numFmtId="178" fontId="15" fillId="2" borderId="0" xfId="9" applyNumberFormat="1" applyFont="1" applyFill="1" applyAlignment="1">
      <alignment horizontal="left" vertical="center" indent="1"/>
    </xf>
    <xf numFmtId="0" fontId="15" fillId="2" borderId="111" xfId="9" applyFont="1" applyFill="1" applyBorder="1" applyAlignment="1">
      <alignment horizontal="center" vertical="center"/>
    </xf>
    <xf numFmtId="0" fontId="15" fillId="2" borderId="111" xfId="9" applyFont="1" applyFill="1" applyBorder="1" applyAlignment="1">
      <alignment horizontal="left" vertical="center" wrapText="1" indent="1"/>
    </xf>
    <xf numFmtId="178" fontId="15" fillId="2" borderId="112" xfId="9" applyNumberFormat="1" applyFont="1" applyFill="1" applyBorder="1" applyAlignment="1">
      <alignment horizontal="center" vertical="center"/>
    </xf>
    <xf numFmtId="0" fontId="15" fillId="2" borderId="10" xfId="9" applyFont="1" applyFill="1" applyBorder="1" applyAlignment="1">
      <alignment horizontal="center" vertical="center"/>
    </xf>
    <xf numFmtId="0" fontId="15" fillId="2" borderId="10" xfId="9" applyFont="1" applyFill="1" applyBorder="1" applyAlignment="1">
      <alignment horizontal="left" vertical="center" wrapText="1" indent="1"/>
    </xf>
    <xf numFmtId="178" fontId="15" fillId="2" borderId="2" xfId="9" applyNumberFormat="1" applyFont="1" applyFill="1" applyBorder="1" applyAlignment="1">
      <alignment horizontal="center" vertical="center"/>
    </xf>
    <xf numFmtId="0" fontId="15" fillId="2" borderId="13" xfId="9" applyFont="1" applyFill="1" applyBorder="1" applyAlignment="1">
      <alignment horizontal="left" vertical="center" wrapText="1" indent="1"/>
    </xf>
    <xf numFmtId="178" fontId="15" fillId="2" borderId="5" xfId="9" applyNumberFormat="1" applyFont="1" applyFill="1" applyBorder="1" applyAlignment="1">
      <alignment horizontal="center" vertical="center"/>
    </xf>
    <xf numFmtId="0" fontId="15" fillId="2" borderId="231" xfId="9" applyFont="1" applyFill="1" applyBorder="1" applyAlignment="1">
      <alignment horizontal="left" vertical="center" wrapText="1" indent="1"/>
    </xf>
    <xf numFmtId="0" fontId="15" fillId="2" borderId="112" xfId="9" applyFont="1" applyFill="1" applyBorder="1" applyAlignment="1">
      <alignment horizontal="left" vertical="center" wrapText="1" indent="1"/>
    </xf>
    <xf numFmtId="0" fontId="15" fillId="2" borderId="11" xfId="9" applyFont="1" applyFill="1" applyBorder="1" applyAlignment="1">
      <alignment horizontal="left" vertical="center" wrapText="1" indent="1"/>
    </xf>
    <xf numFmtId="178" fontId="15" fillId="2" borderId="4" xfId="9" applyNumberFormat="1" applyFont="1" applyFill="1" applyBorder="1" applyAlignment="1">
      <alignment horizontal="center" vertical="center"/>
    </xf>
    <xf numFmtId="0" fontId="15" fillId="2" borderId="9" xfId="9" applyFont="1" applyFill="1" applyBorder="1" applyAlignment="1">
      <alignment horizontal="left" vertical="center" wrapText="1" indent="1"/>
    </xf>
    <xf numFmtId="178" fontId="15" fillId="2" borderId="7" xfId="9" applyNumberFormat="1" applyFont="1" applyFill="1" applyBorder="1" applyAlignment="1">
      <alignment horizontal="center" vertical="center"/>
    </xf>
    <xf numFmtId="0" fontId="15" fillId="2" borderId="0" xfId="9" applyFont="1" applyFill="1" applyAlignment="1">
      <alignment horizontal="left" vertical="center"/>
    </xf>
    <xf numFmtId="0" fontId="15" fillId="2" borderId="0" xfId="9" applyFont="1" applyFill="1" applyAlignment="1">
      <alignment horizontal="center" vertical="center"/>
    </xf>
    <xf numFmtId="0" fontId="15" fillId="2" borderId="0" xfId="9" applyFont="1" applyFill="1" applyAlignment="1">
      <alignment horizontal="left" vertical="center" wrapText="1" indent="1"/>
    </xf>
    <xf numFmtId="178" fontId="15" fillId="2" borderId="0" xfId="9" applyNumberFormat="1" applyFont="1" applyFill="1" applyAlignment="1">
      <alignment horizontal="center" vertical="center"/>
    </xf>
    <xf numFmtId="188" fontId="22" fillId="2" borderId="0" xfId="9" applyNumberFormat="1" applyFont="1" applyFill="1" applyAlignment="1">
      <alignment horizontal="left" vertical="center" indent="1"/>
    </xf>
    <xf numFmtId="0" fontId="65" fillId="0" borderId="0" xfId="0" applyFont="1">
      <alignment vertical="center"/>
    </xf>
    <xf numFmtId="0" fontId="38" fillId="2" borderId="0" xfId="0" applyFont="1" applyFill="1" applyAlignment="1">
      <alignment horizontal="right" vertical="center"/>
    </xf>
    <xf numFmtId="0" fontId="32" fillId="6" borderId="10" xfId="0" applyFont="1" applyFill="1" applyBorder="1" applyAlignment="1">
      <alignment horizontal="center" vertical="center" wrapText="1"/>
    </xf>
    <xf numFmtId="0" fontId="87" fillId="2" borderId="3" xfId="0" applyFont="1" applyFill="1" applyBorder="1">
      <alignment vertical="center"/>
    </xf>
    <xf numFmtId="0" fontId="87" fillId="2" borderId="13" xfId="0" applyFont="1" applyFill="1" applyBorder="1">
      <alignment vertical="center"/>
    </xf>
    <xf numFmtId="0" fontId="87" fillId="0" borderId="13" xfId="0" applyFont="1" applyFill="1" applyBorder="1">
      <alignment vertical="center"/>
    </xf>
    <xf numFmtId="0" fontId="87" fillId="5" borderId="13" xfId="0" applyFont="1" applyFill="1" applyBorder="1">
      <alignment vertical="center"/>
    </xf>
    <xf numFmtId="2" fontId="33" fillId="2" borderId="0" xfId="0" applyNumberFormat="1" applyFont="1" applyFill="1">
      <alignment vertical="center"/>
    </xf>
    <xf numFmtId="0" fontId="44" fillId="2" borderId="14" xfId="9" applyNumberFormat="1" applyFont="1" applyFill="1" applyBorder="1">
      <alignment vertical="center"/>
    </xf>
    <xf numFmtId="0" fontId="44" fillId="2" borderId="14" xfId="9" applyNumberFormat="1" applyFont="1" applyFill="1" applyBorder="1" applyAlignment="1">
      <alignment horizontal="center" vertical="center"/>
    </xf>
    <xf numFmtId="0" fontId="44" fillId="2" borderId="4" xfId="0" applyFont="1" applyFill="1" applyBorder="1" applyAlignment="1">
      <alignment vertical="center" shrinkToFit="1"/>
    </xf>
    <xf numFmtId="0" fontId="44" fillId="2" borderId="0" xfId="9" applyNumberFormat="1" applyFont="1" applyFill="1" applyAlignment="1">
      <alignment horizontal="center" vertical="center"/>
    </xf>
    <xf numFmtId="179" fontId="44" fillId="2" borderId="0" xfId="9" applyNumberFormat="1" applyFont="1" applyFill="1" applyAlignment="1">
      <alignment horizontal="center" vertical="center"/>
    </xf>
    <xf numFmtId="2" fontId="44" fillId="2" borderId="0" xfId="9" applyNumberFormat="1" applyFont="1" applyFill="1" applyBorder="1" applyAlignment="1">
      <alignment horizontal="center" vertical="center"/>
    </xf>
    <xf numFmtId="179" fontId="44" fillId="2" borderId="0" xfId="9" applyNumberFormat="1" applyFont="1" applyFill="1" applyBorder="1" applyAlignment="1">
      <alignment horizontal="center" vertical="center"/>
    </xf>
    <xf numFmtId="0" fontId="44" fillId="2" borderId="0" xfId="9" applyNumberFormat="1" applyFont="1" applyFill="1" applyBorder="1" applyAlignment="1">
      <alignment horizontal="center" vertical="center"/>
    </xf>
    <xf numFmtId="191" fontId="44" fillId="2" borderId="4" xfId="0" applyNumberFormat="1" applyFont="1" applyFill="1" applyBorder="1" applyAlignment="1">
      <alignment vertical="center" shrinkToFit="1"/>
    </xf>
    <xf numFmtId="0" fontId="44" fillId="6" borderId="0" xfId="9" applyNumberFormat="1" applyFont="1" applyFill="1" applyAlignment="1">
      <alignment horizontal="center" vertical="center"/>
    </xf>
    <xf numFmtId="0" fontId="44" fillId="2" borderId="2" xfId="0" applyFont="1" applyFill="1" applyBorder="1" applyAlignment="1">
      <alignment vertical="center" shrinkToFit="1"/>
    </xf>
    <xf numFmtId="179" fontId="44" fillId="2" borderId="14" xfId="9" applyNumberFormat="1" applyFont="1" applyFill="1" applyBorder="1" applyAlignment="1">
      <alignment horizontal="center" vertical="center"/>
    </xf>
    <xf numFmtId="2" fontId="44" fillId="2" borderId="14" xfId="9" applyNumberFormat="1" applyFont="1" applyFill="1" applyBorder="1" applyAlignment="1">
      <alignment horizontal="center" vertical="center"/>
    </xf>
    <xf numFmtId="0" fontId="44" fillId="2" borderId="0" xfId="9" applyNumberFormat="1" applyFont="1" applyFill="1">
      <alignment vertical="center"/>
    </xf>
    <xf numFmtId="0" fontId="89" fillId="2" borderId="78" xfId="9" applyNumberFormat="1" applyFont="1" applyFill="1" applyBorder="1" applyAlignment="1">
      <alignment horizontal="center" vertical="center"/>
    </xf>
    <xf numFmtId="179" fontId="89" fillId="2" borderId="79" xfId="9" applyNumberFormat="1" applyFont="1" applyFill="1" applyBorder="1" applyAlignment="1">
      <alignment horizontal="center" vertical="center"/>
    </xf>
    <xf numFmtId="0" fontId="89" fillId="2" borderId="80" xfId="9" applyNumberFormat="1" applyFont="1" applyFill="1" applyBorder="1">
      <alignment vertical="center"/>
    </xf>
    <xf numFmtId="0" fontId="69" fillId="2" borderId="0" xfId="9" applyNumberFormat="1" applyFont="1" applyFill="1">
      <alignment vertical="center"/>
    </xf>
    <xf numFmtId="0" fontId="90" fillId="2" borderId="14" xfId="9" applyNumberFormat="1" applyFont="1" applyFill="1" applyBorder="1">
      <alignment vertical="center"/>
    </xf>
    <xf numFmtId="0" fontId="69" fillId="2" borderId="14" xfId="9" applyNumberFormat="1" applyFont="1" applyFill="1" applyBorder="1">
      <alignment vertical="center"/>
    </xf>
    <xf numFmtId="0" fontId="69" fillId="2" borderId="14" xfId="9" applyNumberFormat="1" applyFont="1" applyFill="1" applyBorder="1" applyAlignment="1">
      <alignment horizontal="center" vertical="center" wrapText="1"/>
    </xf>
    <xf numFmtId="0" fontId="69" fillId="2" borderId="224" xfId="9" applyNumberFormat="1" applyFont="1" applyFill="1" applyBorder="1" applyAlignment="1">
      <alignment horizontal="center" vertical="center"/>
    </xf>
    <xf numFmtId="179" fontId="69" fillId="2" borderId="81" xfId="9" applyNumberFormat="1" applyFont="1" applyFill="1" applyBorder="1" applyAlignment="1">
      <alignment horizontal="center" vertical="center"/>
    </xf>
    <xf numFmtId="0" fontId="69" fillId="2" borderId="82" xfId="9" applyNumberFormat="1" applyFont="1" applyFill="1" applyBorder="1" applyAlignment="1">
      <alignment horizontal="center" vertical="center"/>
    </xf>
    <xf numFmtId="179" fontId="69" fillId="2" borderId="0" xfId="9" applyNumberFormat="1" applyFont="1" applyFill="1" applyBorder="1" applyAlignment="1">
      <alignment horizontal="center" vertical="center"/>
    </xf>
    <xf numFmtId="0" fontId="69" fillId="2" borderId="0" xfId="9" applyNumberFormat="1" applyFont="1" applyFill="1" applyBorder="1" applyAlignment="1">
      <alignment horizontal="center" vertical="center"/>
    </xf>
    <xf numFmtId="0" fontId="69" fillId="2" borderId="14" xfId="9" applyNumberFormat="1" applyFont="1" applyFill="1" applyBorder="1" applyAlignment="1">
      <alignment horizontal="center" vertical="center"/>
    </xf>
    <xf numFmtId="179" fontId="69" fillId="2" borderId="14" xfId="9" applyNumberFormat="1" applyFont="1" applyFill="1" applyBorder="1" applyAlignment="1">
      <alignment horizontal="center" vertical="center"/>
    </xf>
    <xf numFmtId="0" fontId="69" fillId="2" borderId="5" xfId="9" applyNumberFormat="1" applyFont="1" applyFill="1" applyBorder="1">
      <alignment vertical="center"/>
    </xf>
    <xf numFmtId="0" fontId="79" fillId="2" borderId="16" xfId="0" applyFont="1" applyFill="1" applyBorder="1">
      <alignment vertical="center"/>
    </xf>
    <xf numFmtId="0" fontId="79" fillId="2" borderId="12" xfId="0" applyFont="1" applyFill="1" applyBorder="1">
      <alignment vertical="center"/>
    </xf>
    <xf numFmtId="0" fontId="79" fillId="2" borderId="214" xfId="0" applyFont="1" applyFill="1" applyBorder="1">
      <alignment vertical="center"/>
    </xf>
    <xf numFmtId="0" fontId="12" fillId="2" borderId="0" xfId="0" applyFont="1" applyFill="1" applyBorder="1">
      <alignment vertical="center"/>
    </xf>
    <xf numFmtId="0" fontId="12" fillId="2" borderId="0" xfId="0" applyFont="1" applyFill="1" applyAlignment="1">
      <alignment horizontal="center" vertical="center"/>
    </xf>
    <xf numFmtId="0" fontId="12" fillId="2" borderId="0" xfId="0" applyFont="1" applyFill="1" applyBorder="1" applyAlignment="1">
      <alignment horizontal="center" vertical="center"/>
    </xf>
    <xf numFmtId="179" fontId="86" fillId="2" borderId="0" xfId="0" applyNumberFormat="1" applyFont="1" applyFill="1" applyBorder="1">
      <alignment vertical="center"/>
    </xf>
    <xf numFmtId="2" fontId="12" fillId="2" borderId="0" xfId="0" applyNumberFormat="1" applyFont="1" applyFill="1" applyAlignment="1">
      <alignment horizontal="center" vertical="center"/>
    </xf>
    <xf numFmtId="2" fontId="12" fillId="2" borderId="0" xfId="0" applyNumberFormat="1" applyFont="1" applyFill="1" applyBorder="1" applyAlignment="1">
      <alignment horizontal="center" vertical="center"/>
    </xf>
    <xf numFmtId="179" fontId="79" fillId="2" borderId="0" xfId="0" applyNumberFormat="1" applyFont="1" applyFill="1">
      <alignment vertical="center"/>
    </xf>
    <xf numFmtId="0" fontId="79" fillId="2" borderId="0" xfId="0" applyFont="1" applyFill="1" applyBorder="1">
      <alignment vertical="center"/>
    </xf>
    <xf numFmtId="0" fontId="79" fillId="2" borderId="0" xfId="0" applyFont="1" applyFill="1" applyBorder="1" applyAlignment="1">
      <alignment horizontal="center" vertical="center"/>
    </xf>
    <xf numFmtId="179" fontId="37" fillId="2" borderId="0" xfId="0" applyNumberFormat="1" applyFont="1" applyFill="1" applyBorder="1">
      <alignment vertical="center"/>
    </xf>
    <xf numFmtId="0" fontId="79" fillId="2" borderId="14" xfId="0" applyFont="1" applyFill="1" applyBorder="1" applyAlignment="1">
      <alignment horizontal="center" vertical="center"/>
    </xf>
    <xf numFmtId="179" fontId="37" fillId="2" borderId="14" xfId="0" applyNumberFormat="1" applyFont="1" applyFill="1" applyBorder="1">
      <alignment vertical="center"/>
    </xf>
    <xf numFmtId="0" fontId="79" fillId="2" borderId="12" xfId="0" applyFont="1" applyFill="1" applyBorder="1" applyAlignment="1">
      <alignment horizontal="center" vertical="center"/>
    </xf>
    <xf numFmtId="0" fontId="79" fillId="2" borderId="0" xfId="0" applyFont="1" applyFill="1" applyAlignment="1">
      <alignment horizontal="center" vertical="center"/>
    </xf>
    <xf numFmtId="2" fontId="79" fillId="2" borderId="0" xfId="0" applyNumberFormat="1" applyFont="1" applyFill="1" applyAlignment="1">
      <alignment horizontal="center" vertical="center"/>
    </xf>
    <xf numFmtId="180" fontId="79" fillId="2" borderId="0" xfId="0" applyNumberFormat="1" applyFont="1" applyFill="1">
      <alignment vertical="center"/>
    </xf>
    <xf numFmtId="0" fontId="79" fillId="2" borderId="0" xfId="0" applyFont="1" applyFill="1" applyAlignment="1">
      <alignment horizontal="right" vertical="center"/>
    </xf>
    <xf numFmtId="0" fontId="79" fillId="2" borderId="14" xfId="0" applyFont="1" applyFill="1" applyBorder="1" applyAlignment="1">
      <alignment horizontal="right" vertical="center"/>
    </xf>
    <xf numFmtId="2" fontId="79" fillId="2" borderId="14" xfId="0" applyNumberFormat="1" applyFont="1" applyFill="1" applyBorder="1" applyAlignment="1">
      <alignment horizontal="center" vertical="center"/>
    </xf>
    <xf numFmtId="0" fontId="79" fillId="2" borderId="75" xfId="0" applyFont="1" applyFill="1" applyBorder="1">
      <alignment vertical="center"/>
    </xf>
    <xf numFmtId="0" fontId="79" fillId="2" borderId="214" xfId="0" applyFont="1" applyFill="1" applyBorder="1" applyAlignment="1">
      <alignment horizontal="center" vertical="center"/>
    </xf>
    <xf numFmtId="2" fontId="79" fillId="2" borderId="214" xfId="0" applyNumberFormat="1" applyFont="1" applyFill="1" applyBorder="1" applyAlignment="1">
      <alignment horizontal="center" vertical="center"/>
    </xf>
    <xf numFmtId="180" fontId="79" fillId="2" borderId="214" xfId="0" applyNumberFormat="1" applyFont="1" applyFill="1" applyBorder="1">
      <alignment vertical="center"/>
    </xf>
    <xf numFmtId="180" fontId="79" fillId="2" borderId="16" xfId="0" applyNumberFormat="1" applyFont="1" applyFill="1" applyBorder="1">
      <alignment vertical="center"/>
    </xf>
    <xf numFmtId="180" fontId="37" fillId="2" borderId="0" xfId="0" applyNumberFormat="1" applyFont="1" applyFill="1">
      <alignment vertical="center"/>
    </xf>
    <xf numFmtId="180" fontId="37" fillId="2" borderId="14" xfId="0" applyNumberFormat="1" applyFont="1" applyFill="1" applyBorder="1">
      <alignment vertical="center"/>
    </xf>
    <xf numFmtId="180" fontId="37" fillId="2" borderId="12" xfId="0" applyNumberFormat="1" applyFont="1" applyFill="1" applyBorder="1">
      <alignment vertical="center"/>
    </xf>
    <xf numFmtId="180" fontId="37" fillId="2" borderId="214" xfId="0" applyNumberFormat="1" applyFont="1" applyFill="1" applyBorder="1">
      <alignment vertical="center"/>
    </xf>
    <xf numFmtId="0" fontId="25" fillId="2" borderId="13" xfId="9" applyFont="1" applyFill="1" applyBorder="1" applyAlignment="1">
      <alignment horizontal="left" vertical="center" wrapText="1"/>
    </xf>
    <xf numFmtId="0" fontId="25" fillId="2" borderId="13" xfId="9" applyFont="1" applyFill="1" applyBorder="1" applyAlignment="1">
      <alignment horizontal="center" vertical="center" wrapText="1"/>
    </xf>
    <xf numFmtId="0" fontId="25" fillId="2" borderId="9" xfId="9" applyFont="1" applyFill="1" applyBorder="1" applyAlignment="1">
      <alignment horizontal="center" vertical="center" wrapText="1"/>
    </xf>
    <xf numFmtId="0" fontId="25" fillId="2" borderId="10" xfId="9" applyFont="1" applyFill="1" applyBorder="1" applyAlignment="1">
      <alignment horizontal="center" vertical="center" wrapText="1"/>
    </xf>
    <xf numFmtId="1" fontId="21" fillId="2" borderId="0" xfId="0" applyNumberFormat="1" applyFont="1" applyFill="1">
      <alignment vertical="center"/>
    </xf>
    <xf numFmtId="0" fontId="13" fillId="2" borderId="0" xfId="9" applyFont="1" applyFill="1" applyBorder="1" applyAlignment="1">
      <alignment horizontal="center" vertical="center"/>
    </xf>
    <xf numFmtId="0" fontId="14" fillId="2" borderId="0" xfId="9" applyFont="1" applyFill="1" applyBorder="1" applyAlignment="1">
      <alignment horizontal="right" vertical="center" wrapText="1"/>
    </xf>
    <xf numFmtId="0" fontId="19" fillId="2" borderId="0" xfId="9" applyFont="1" applyFill="1" applyBorder="1" applyAlignment="1">
      <alignment horizontal="left" vertical="center" wrapText="1"/>
    </xf>
    <xf numFmtId="0" fontId="11" fillId="2" borderId="18" xfId="9" applyFont="1" applyFill="1" applyBorder="1" applyAlignment="1">
      <alignment horizontal="center" vertical="center"/>
    </xf>
    <xf numFmtId="0" fontId="11" fillId="2" borderId="19" xfId="9" applyFont="1" applyFill="1" applyBorder="1" applyAlignment="1">
      <alignment horizontal="center" vertical="center"/>
    </xf>
    <xf numFmtId="0" fontId="11" fillId="2" borderId="20" xfId="9" applyFont="1" applyFill="1" applyBorder="1" applyAlignment="1">
      <alignment horizontal="center" vertical="center"/>
    </xf>
    <xf numFmtId="0" fontId="15" fillId="2" borderId="9" xfId="9" applyFont="1" applyFill="1" applyBorder="1" applyAlignment="1">
      <alignment horizontal="center" vertical="center" textRotation="255"/>
    </xf>
    <xf numFmtId="0" fontId="15" fillId="2" borderId="11" xfId="9" applyFont="1" applyFill="1" applyBorder="1" applyAlignment="1">
      <alignment horizontal="center" vertical="center" textRotation="255"/>
    </xf>
    <xf numFmtId="0" fontId="15" fillId="2" borderId="10" xfId="9" applyFont="1" applyFill="1" applyBorder="1" applyAlignment="1">
      <alignment horizontal="center" vertical="center" textRotation="255"/>
    </xf>
    <xf numFmtId="0" fontId="11" fillId="2" borderId="8" xfId="9" applyFont="1" applyFill="1" applyBorder="1" applyAlignment="1">
      <alignment horizontal="left" vertical="center"/>
    </xf>
    <xf numFmtId="0" fontId="11" fillId="2" borderId="21" xfId="9" applyFont="1" applyFill="1" applyBorder="1" applyAlignment="1">
      <alignment horizontal="left" vertical="center"/>
    </xf>
    <xf numFmtId="0" fontId="11" fillId="2" borderId="22" xfId="9" applyFont="1" applyFill="1" applyBorder="1" applyAlignment="1">
      <alignment horizontal="right" vertical="center"/>
    </xf>
    <xf numFmtId="0" fontId="11" fillId="2" borderId="23" xfId="9" applyFont="1" applyFill="1" applyBorder="1" applyAlignment="1">
      <alignment horizontal="right" vertical="center"/>
    </xf>
    <xf numFmtId="0" fontId="11" fillId="2" borderId="24" xfId="9" applyFont="1" applyFill="1" applyBorder="1" applyAlignment="1">
      <alignment horizontal="right" vertical="center"/>
    </xf>
    <xf numFmtId="0" fontId="11" fillId="2" borderId="25" xfId="9" applyFont="1" applyFill="1" applyBorder="1" applyAlignment="1">
      <alignment horizontal="right" vertical="center"/>
    </xf>
    <xf numFmtId="0" fontId="11" fillId="2" borderId="26" xfId="9" applyFont="1" applyFill="1" applyBorder="1" applyAlignment="1">
      <alignment horizontal="right" vertical="center"/>
    </xf>
    <xf numFmtId="0" fontId="11" fillId="2" borderId="3" xfId="9" applyFont="1" applyFill="1" applyBorder="1" applyAlignment="1">
      <alignment horizontal="left" vertical="center"/>
    </xf>
    <xf numFmtId="0" fontId="11" fillId="2" borderId="27" xfId="9" applyFont="1" applyFill="1" applyBorder="1" applyAlignment="1">
      <alignment horizontal="left" vertical="center"/>
    </xf>
    <xf numFmtId="0" fontId="11" fillId="2" borderId="28" xfId="9" applyFont="1" applyFill="1" applyBorder="1" applyAlignment="1">
      <alignment horizontal="right" vertical="center"/>
    </xf>
    <xf numFmtId="0" fontId="11" fillId="2" borderId="12" xfId="9" applyFont="1" applyFill="1" applyBorder="1" applyAlignment="1">
      <alignment horizontal="right" vertical="center"/>
    </xf>
    <xf numFmtId="0" fontId="11" fillId="2" borderId="5" xfId="9" applyFont="1" applyFill="1" applyBorder="1" applyAlignment="1">
      <alignment horizontal="right" vertical="center"/>
    </xf>
    <xf numFmtId="0" fontId="11" fillId="2" borderId="3" xfId="9" applyFont="1" applyFill="1" applyBorder="1" applyAlignment="1">
      <alignment horizontal="right" vertical="center"/>
    </xf>
    <xf numFmtId="0" fontId="11" fillId="2" borderId="27" xfId="9" applyFont="1" applyFill="1" applyBorder="1" applyAlignment="1">
      <alignment horizontal="right" vertical="center"/>
    </xf>
    <xf numFmtId="0" fontId="11" fillId="2" borderId="19" xfId="9" applyFont="1" applyFill="1" applyBorder="1" applyAlignment="1">
      <alignment horizontal="right" vertical="center"/>
    </xf>
    <xf numFmtId="0" fontId="11" fillId="2" borderId="20" xfId="9" applyFont="1" applyFill="1" applyBorder="1" applyAlignment="1">
      <alignment horizontal="right" vertical="center"/>
    </xf>
    <xf numFmtId="0" fontId="11" fillId="2" borderId="18" xfId="9" applyFont="1" applyFill="1" applyBorder="1" applyAlignment="1">
      <alignment horizontal="right" vertical="center"/>
    </xf>
    <xf numFmtId="0" fontId="11" fillId="2" borderId="29" xfId="9" applyFont="1" applyFill="1" applyBorder="1" applyAlignment="1">
      <alignment horizontal="right" vertical="center"/>
    </xf>
    <xf numFmtId="0" fontId="11" fillId="2" borderId="30" xfId="9" applyFont="1" applyFill="1" applyBorder="1" applyAlignment="1">
      <alignment horizontal="right" vertical="center"/>
    </xf>
    <xf numFmtId="0" fontId="11" fillId="2" borderId="31" xfId="9" applyFont="1" applyFill="1" applyBorder="1" applyAlignment="1">
      <alignment horizontal="right" vertical="center"/>
    </xf>
    <xf numFmtId="0" fontId="11" fillId="2" borderId="0" xfId="9" applyFont="1" applyFill="1" applyBorder="1" applyAlignment="1">
      <alignment horizontal="left" vertical="center"/>
    </xf>
    <xf numFmtId="0" fontId="11" fillId="2" borderId="3" xfId="9" applyFont="1" applyFill="1" applyBorder="1" applyAlignment="1">
      <alignment horizontal="center" vertical="center"/>
    </xf>
    <xf numFmtId="0" fontId="11" fillId="2" borderId="12" xfId="9" applyFont="1" applyFill="1" applyBorder="1" applyAlignment="1">
      <alignment horizontal="center" vertical="center"/>
    </xf>
    <xf numFmtId="0" fontId="11" fillId="2" borderId="32" xfId="9" applyFont="1" applyFill="1" applyBorder="1" applyAlignment="1">
      <alignment horizontal="center" vertical="center"/>
    </xf>
    <xf numFmtId="0" fontId="11" fillId="2" borderId="33" xfId="9" applyFont="1" applyFill="1" applyBorder="1" applyAlignment="1">
      <alignment horizontal="center" vertical="center"/>
    </xf>
    <xf numFmtId="0" fontId="11" fillId="2" borderId="23" xfId="9" applyFont="1" applyFill="1" applyBorder="1" applyAlignment="1">
      <alignment horizontal="center" vertical="center"/>
    </xf>
    <xf numFmtId="0" fontId="11" fillId="2" borderId="26" xfId="9" applyFont="1" applyFill="1" applyBorder="1" applyAlignment="1">
      <alignment horizontal="center" vertical="center"/>
    </xf>
    <xf numFmtId="0" fontId="11" fillId="2" borderId="12" xfId="9" applyFont="1" applyFill="1" applyBorder="1" applyAlignment="1">
      <alignment horizontal="left" vertical="center"/>
    </xf>
    <xf numFmtId="0" fontId="11" fillId="2" borderId="6" xfId="9" applyFont="1" applyFill="1" applyBorder="1" applyAlignment="1">
      <alignment horizontal="left" vertical="center"/>
    </xf>
    <xf numFmtId="0" fontId="11" fillId="2" borderId="15" xfId="9" applyFont="1" applyFill="1" applyBorder="1" applyAlignment="1">
      <alignment horizontal="left" vertical="center"/>
    </xf>
    <xf numFmtId="0" fontId="11" fillId="2" borderId="22" xfId="9" applyFont="1" applyFill="1" applyBorder="1" applyAlignment="1">
      <alignment horizontal="left" vertical="center"/>
    </xf>
    <xf numFmtId="0" fontId="11" fillId="2" borderId="24" xfId="9" applyFont="1" applyFill="1" applyBorder="1" applyAlignment="1">
      <alignment horizontal="left" vertical="center"/>
    </xf>
    <xf numFmtId="0" fontId="11" fillId="2" borderId="28" xfId="9" applyFont="1" applyFill="1" applyBorder="1" applyAlignment="1">
      <alignment horizontal="left" vertical="center"/>
    </xf>
    <xf numFmtId="0" fontId="11" fillId="2" borderId="5" xfId="9" applyFont="1" applyFill="1" applyBorder="1" applyAlignment="1">
      <alignment horizontal="left" vertical="center"/>
    </xf>
    <xf numFmtId="0" fontId="11" fillId="2" borderId="40" xfId="9" applyFont="1" applyFill="1" applyBorder="1" applyAlignment="1">
      <alignment horizontal="left" vertical="center"/>
    </xf>
    <xf numFmtId="0" fontId="11" fillId="2" borderId="20" xfId="9" applyFont="1" applyFill="1" applyBorder="1" applyAlignment="1">
      <alignment horizontal="left" vertical="center"/>
    </xf>
    <xf numFmtId="0" fontId="11" fillId="2" borderId="23" xfId="9" applyFont="1" applyFill="1" applyBorder="1" applyAlignment="1">
      <alignment horizontal="right"/>
    </xf>
    <xf numFmtId="0" fontId="11" fillId="2" borderId="13" xfId="9" applyFont="1" applyFill="1" applyBorder="1" applyAlignment="1">
      <alignment horizontal="center" vertical="center" wrapText="1"/>
    </xf>
    <xf numFmtId="0" fontId="11" fillId="2" borderId="49" xfId="9" applyFont="1" applyFill="1" applyBorder="1" applyAlignment="1">
      <alignment horizontal="center" vertical="center"/>
    </xf>
    <xf numFmtId="0" fontId="11" fillId="2" borderId="50" xfId="9" applyFont="1" applyFill="1" applyBorder="1" applyAlignment="1">
      <alignment horizontal="center" vertical="center"/>
    </xf>
    <xf numFmtId="0" fontId="11" fillId="2" borderId="51" xfId="9" applyFont="1" applyFill="1" applyBorder="1" applyAlignment="1">
      <alignment horizontal="center" vertical="center"/>
    </xf>
    <xf numFmtId="0" fontId="11" fillId="2" borderId="52" xfId="9" applyFont="1" applyFill="1" applyBorder="1" applyAlignment="1">
      <alignment horizontal="center" vertical="center"/>
    </xf>
    <xf numFmtId="0" fontId="11" fillId="2" borderId="43" xfId="9" applyFont="1" applyFill="1" applyBorder="1" applyAlignment="1">
      <alignment horizontal="center" vertical="center"/>
    </xf>
    <xf numFmtId="0" fontId="11" fillId="2" borderId="44" xfId="9" applyFont="1" applyFill="1" applyBorder="1" applyAlignment="1">
      <alignment horizontal="center" vertical="center"/>
    </xf>
    <xf numFmtId="0" fontId="11" fillId="2" borderId="45" xfId="9" applyFont="1" applyFill="1" applyBorder="1" applyAlignment="1">
      <alignment horizontal="center" vertical="center"/>
    </xf>
    <xf numFmtId="0" fontId="11" fillId="2" borderId="46" xfId="9" applyFont="1" applyFill="1" applyBorder="1" applyAlignment="1">
      <alignment horizontal="center" vertical="center"/>
    </xf>
    <xf numFmtId="0" fontId="11" fillId="2" borderId="45" xfId="9" applyFont="1" applyFill="1" applyBorder="1" applyAlignment="1">
      <alignment horizontal="left" vertical="center"/>
    </xf>
    <xf numFmtId="0" fontId="11" fillId="2" borderId="41" xfId="9" applyFont="1" applyFill="1" applyBorder="1" applyAlignment="1">
      <alignment horizontal="center" vertical="center"/>
    </xf>
    <xf numFmtId="0" fontId="11" fillId="2" borderId="42" xfId="9" applyFont="1" applyFill="1" applyBorder="1" applyAlignment="1">
      <alignment horizontal="center" vertical="center"/>
    </xf>
    <xf numFmtId="0" fontId="11" fillId="2" borderId="46" xfId="9" applyFont="1" applyFill="1" applyBorder="1" applyAlignment="1">
      <alignment horizontal="left" vertical="center"/>
    </xf>
    <xf numFmtId="2" fontId="11" fillId="2" borderId="45" xfId="9" applyNumberFormat="1" applyFont="1" applyFill="1" applyBorder="1" applyAlignment="1">
      <alignment horizontal="center" vertical="center"/>
    </xf>
    <xf numFmtId="2" fontId="11" fillId="2" borderId="46" xfId="9" applyNumberFormat="1" applyFont="1" applyFill="1" applyBorder="1" applyAlignment="1">
      <alignment horizontal="center" vertical="center"/>
    </xf>
    <xf numFmtId="187" fontId="11" fillId="2" borderId="45" xfId="9" applyNumberFormat="1" applyFont="1" applyFill="1" applyBorder="1" applyAlignment="1">
      <alignment horizontal="center" vertical="center"/>
    </xf>
    <xf numFmtId="187" fontId="11" fillId="2" borderId="46" xfId="9" applyNumberFormat="1" applyFont="1" applyFill="1" applyBorder="1" applyAlignment="1">
      <alignment horizontal="center" vertical="center"/>
    </xf>
    <xf numFmtId="0" fontId="11" fillId="2" borderId="93" xfId="9" applyFont="1" applyFill="1" applyBorder="1" applyAlignment="1">
      <alignment horizontal="left" vertical="center"/>
    </xf>
    <xf numFmtId="0" fontId="11" fillId="2" borderId="92" xfId="9" applyFont="1" applyFill="1" applyBorder="1" applyAlignment="1">
      <alignment horizontal="left" vertical="center"/>
    </xf>
    <xf numFmtId="0" fontId="11" fillId="2" borderId="13" xfId="9" applyFont="1" applyFill="1" applyBorder="1" applyAlignment="1">
      <alignment horizontal="center" vertical="center"/>
    </xf>
    <xf numFmtId="0" fontId="11" fillId="2" borderId="53" xfId="9" applyFont="1" applyFill="1" applyBorder="1" applyAlignment="1">
      <alignment horizontal="left" vertical="center"/>
    </xf>
    <xf numFmtId="0" fontId="11" fillId="2" borderId="54" xfId="9" applyFont="1" applyFill="1" applyBorder="1" applyAlignment="1">
      <alignment horizontal="left" vertical="center"/>
    </xf>
    <xf numFmtId="0" fontId="21" fillId="2" borderId="13" xfId="0" applyFont="1" applyFill="1" applyBorder="1" applyAlignment="1">
      <alignment horizontal="center" vertical="center" wrapText="1"/>
    </xf>
    <xf numFmtId="0" fontId="21" fillId="2" borderId="13" xfId="0" applyFont="1" applyFill="1" applyBorder="1" applyAlignment="1">
      <alignment horizontal="center" vertical="center"/>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3"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11" fillId="2" borderId="5" xfId="9" applyFont="1" applyFill="1" applyBorder="1" applyAlignment="1">
      <alignment horizontal="center" vertical="center"/>
    </xf>
    <xf numFmtId="0" fontId="14" fillId="2" borderId="0" xfId="9" applyFont="1" applyFill="1" applyBorder="1" applyAlignment="1">
      <alignment horizontal="left" vertical="center"/>
    </xf>
    <xf numFmtId="0" fontId="27" fillId="2" borderId="13" xfId="9" applyFont="1" applyFill="1" applyBorder="1" applyAlignment="1">
      <alignment horizontal="center" vertical="center" wrapText="1"/>
    </xf>
    <xf numFmtId="0" fontId="14" fillId="2" borderId="0" xfId="9" applyFont="1" applyFill="1" applyBorder="1" applyAlignment="1">
      <alignment horizontal="left" vertical="center" wrapText="1"/>
    </xf>
    <xf numFmtId="0" fontId="11" fillId="2" borderId="3" xfId="9" applyFont="1" applyFill="1" applyBorder="1" applyAlignment="1">
      <alignment horizontal="center" vertical="center" wrapText="1"/>
    </xf>
    <xf numFmtId="0" fontId="11" fillId="2" borderId="5" xfId="9" applyFont="1" applyFill="1" applyBorder="1" applyAlignment="1">
      <alignment horizontal="center" vertical="center" wrapText="1"/>
    </xf>
    <xf numFmtId="0" fontId="13" fillId="2" borderId="6" xfId="9" applyFont="1" applyFill="1" applyBorder="1" applyAlignment="1">
      <alignment horizontal="center" vertical="center"/>
    </xf>
    <xf numFmtId="0" fontId="13" fillId="2" borderId="15" xfId="9" applyFont="1" applyFill="1" applyBorder="1" applyAlignment="1">
      <alignment horizontal="center" vertical="center"/>
    </xf>
    <xf numFmtId="0" fontId="13" fillId="2" borderId="7" xfId="9" applyFont="1" applyFill="1" applyBorder="1" applyAlignment="1">
      <alignment horizontal="center" vertical="center"/>
    </xf>
    <xf numFmtId="0" fontId="26" fillId="2" borderId="9"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57" xfId="0" applyFont="1" applyFill="1" applyBorder="1" applyAlignment="1">
      <alignment horizontal="center" vertical="center" wrapText="1"/>
    </xf>
    <xf numFmtId="0" fontId="26" fillId="2" borderId="58" xfId="0" applyFont="1" applyFill="1" applyBorder="1" applyAlignment="1">
      <alignment horizontal="center" vertical="center" wrapText="1"/>
    </xf>
    <xf numFmtId="0" fontId="26" fillId="2" borderId="83" xfId="0" applyFont="1" applyFill="1" applyBorder="1" applyAlignment="1">
      <alignment horizontal="center" vertical="center"/>
    </xf>
    <xf numFmtId="0" fontId="26" fillId="2" borderId="12"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9" xfId="0" applyFont="1" applyFill="1" applyBorder="1" applyAlignment="1">
      <alignment horizontal="center" vertical="center" wrapText="1"/>
    </xf>
    <xf numFmtId="0" fontId="26" fillId="2" borderId="10" xfId="0" applyFont="1" applyFill="1" applyBorder="1" applyAlignment="1">
      <alignment horizontal="center" vertical="center" wrapText="1"/>
    </xf>
    <xf numFmtId="2" fontId="65" fillId="2" borderId="3" xfId="0" applyNumberFormat="1" applyFont="1" applyFill="1" applyBorder="1" applyAlignment="1">
      <alignment horizontal="center" vertical="center"/>
    </xf>
    <xf numFmtId="2" fontId="65" fillId="2" borderId="5" xfId="0" applyNumberFormat="1" applyFont="1" applyFill="1" applyBorder="1" applyAlignment="1">
      <alignment horizontal="center" vertical="center"/>
    </xf>
    <xf numFmtId="0" fontId="10" fillId="2" borderId="227" xfId="9" applyNumberFormat="1" applyFont="1" applyFill="1" applyBorder="1" applyAlignment="1">
      <alignment horizontal="center" vertical="center"/>
    </xf>
    <xf numFmtId="0" fontId="10" fillId="2" borderId="1" xfId="9" applyNumberFormat="1" applyFont="1" applyFill="1" applyBorder="1" applyAlignment="1">
      <alignment horizontal="center" vertical="center"/>
    </xf>
    <xf numFmtId="0" fontId="10" fillId="2" borderId="8" xfId="9" applyNumberFormat="1" applyFont="1" applyFill="1" applyBorder="1" applyAlignment="1">
      <alignment horizontal="center" vertical="center"/>
    </xf>
    <xf numFmtId="0" fontId="10" fillId="2" borderId="229" xfId="9" applyNumberFormat="1" applyFont="1" applyFill="1" applyBorder="1" applyAlignment="1">
      <alignment horizontal="center" vertical="center"/>
    </xf>
    <xf numFmtId="0" fontId="10" fillId="2" borderId="11" xfId="9" applyNumberFormat="1" applyFont="1" applyFill="1" applyBorder="1" applyAlignment="1">
      <alignment horizontal="center" vertical="center"/>
    </xf>
    <xf numFmtId="0" fontId="10" fillId="2" borderId="10" xfId="9" applyNumberFormat="1" applyFont="1" applyFill="1" applyBorder="1" applyAlignment="1">
      <alignment horizontal="center" vertical="center"/>
    </xf>
    <xf numFmtId="179" fontId="26" fillId="2" borderId="3" xfId="0" applyNumberFormat="1" applyFont="1" applyFill="1" applyBorder="1" applyAlignment="1">
      <alignment horizontal="center" vertical="center"/>
    </xf>
    <xf numFmtId="179" fontId="26" fillId="2" borderId="12" xfId="0" applyNumberFormat="1" applyFont="1" applyFill="1" applyBorder="1" applyAlignment="1">
      <alignment horizontal="center" vertical="center"/>
    </xf>
    <xf numFmtId="179" fontId="26" fillId="2" borderId="5" xfId="0" applyNumberFormat="1" applyFont="1" applyFill="1" applyBorder="1" applyAlignment="1">
      <alignment horizontal="center" vertical="center"/>
    </xf>
    <xf numFmtId="0" fontId="26" fillId="2" borderId="3" xfId="0" applyFont="1" applyFill="1" applyBorder="1" applyAlignment="1">
      <alignment horizontal="center" vertical="center"/>
    </xf>
    <xf numFmtId="0" fontId="28" fillId="2" borderId="78" xfId="9" applyFont="1" applyFill="1" applyBorder="1" applyAlignment="1">
      <alignment horizontal="left" vertical="center" wrapText="1"/>
    </xf>
    <xf numFmtId="0" fontId="28" fillId="2" borderId="80" xfId="9" applyFont="1" applyFill="1" applyBorder="1" applyAlignment="1">
      <alignment horizontal="left" vertical="center" wrapText="1"/>
    </xf>
    <xf numFmtId="0" fontId="28" fillId="2" borderId="213" xfId="9" applyFont="1" applyFill="1" applyBorder="1" applyAlignment="1">
      <alignment horizontal="left" vertical="center"/>
    </xf>
    <xf numFmtId="0" fontId="28" fillId="2" borderId="168" xfId="9" applyFont="1" applyFill="1" applyBorder="1" applyAlignment="1">
      <alignment horizontal="left" vertical="center"/>
    </xf>
    <xf numFmtId="0" fontId="28" fillId="2" borderId="3" xfId="9" applyFont="1" applyFill="1" applyBorder="1" applyAlignment="1">
      <alignment horizontal="left" vertical="center"/>
    </xf>
    <xf numFmtId="0" fontId="28" fillId="2" borderId="46" xfId="9" applyFont="1" applyFill="1" applyBorder="1" applyAlignment="1">
      <alignment horizontal="left" vertical="center"/>
    </xf>
    <xf numFmtId="0" fontId="28" fillId="2" borderId="3" xfId="9" applyFont="1" applyFill="1" applyBorder="1" applyAlignment="1">
      <alignment horizontal="left" vertical="center" wrapText="1"/>
    </xf>
    <xf numFmtId="0" fontId="28" fillId="2" borderId="46" xfId="9" applyFont="1" applyFill="1" applyBorder="1" applyAlignment="1">
      <alignment horizontal="left" vertical="center" wrapText="1"/>
    </xf>
    <xf numFmtId="0" fontId="62" fillId="2" borderId="6" xfId="9" applyFont="1" applyFill="1" applyBorder="1" applyAlignment="1">
      <alignment horizontal="center" vertical="center"/>
    </xf>
    <xf numFmtId="0" fontId="62" fillId="2" borderId="15" xfId="9" applyFont="1" applyFill="1" applyBorder="1" applyAlignment="1">
      <alignment horizontal="center" vertical="center"/>
    </xf>
    <xf numFmtId="0" fontId="28" fillId="2" borderId="3" xfId="9" applyFont="1" applyFill="1" applyBorder="1" applyAlignment="1">
      <alignment horizontal="center" vertical="center" wrapText="1"/>
    </xf>
    <xf numFmtId="0" fontId="28" fillId="2" borderId="12" xfId="9" applyFont="1" applyFill="1" applyBorder="1" applyAlignment="1">
      <alignment horizontal="center" vertical="center" wrapText="1"/>
    </xf>
    <xf numFmtId="0" fontId="28" fillId="2" borderId="7" xfId="9" applyFont="1" applyFill="1" applyBorder="1" applyAlignment="1">
      <alignment horizontal="center" vertical="center" wrapText="1"/>
    </xf>
    <xf numFmtId="0" fontId="20" fillId="2" borderId="12" xfId="9" applyFont="1" applyFill="1" applyBorder="1" applyAlignment="1">
      <alignment horizontal="left" vertical="center"/>
    </xf>
    <xf numFmtId="0" fontId="20" fillId="2" borderId="5" xfId="9" applyFont="1" applyFill="1" applyBorder="1" applyAlignment="1">
      <alignment horizontal="left" vertical="center"/>
    </xf>
    <xf numFmtId="0" fontId="20" fillId="2" borderId="12" xfId="9" applyFont="1" applyFill="1" applyBorder="1" applyAlignment="1">
      <alignment horizontal="left" vertical="center" wrapText="1"/>
    </xf>
    <xf numFmtId="0" fontId="20" fillId="2" borderId="5" xfId="9" applyFont="1" applyFill="1" applyBorder="1" applyAlignment="1">
      <alignment horizontal="left" vertical="center" wrapText="1"/>
    </xf>
    <xf numFmtId="0" fontId="13" fillId="2" borderId="0" xfId="9" applyFont="1" applyFill="1" applyBorder="1" applyAlignment="1">
      <alignment horizontal="left" vertical="center" wrapText="1"/>
    </xf>
    <xf numFmtId="0" fontId="13" fillId="2" borderId="0" xfId="9" applyFont="1" applyFill="1" applyBorder="1" applyAlignment="1">
      <alignment horizontal="left" vertical="center"/>
    </xf>
    <xf numFmtId="0" fontId="28" fillId="2" borderId="5" xfId="9" applyFont="1" applyFill="1" applyBorder="1" applyAlignment="1">
      <alignment horizontal="center" vertical="center" wrapText="1"/>
    </xf>
    <xf numFmtId="0" fontId="20" fillId="2" borderId="14" xfId="9" applyFont="1" applyFill="1" applyBorder="1" applyAlignment="1">
      <alignment horizontal="left" vertical="center" wrapText="1"/>
    </xf>
    <xf numFmtId="0" fontId="20" fillId="2" borderId="2" xfId="9" applyFont="1" applyFill="1" applyBorder="1" applyAlignment="1">
      <alignment horizontal="left" vertical="center" wrapText="1"/>
    </xf>
    <xf numFmtId="0" fontId="28" fillId="2" borderId="3" xfId="9" applyFont="1" applyFill="1" applyBorder="1" applyAlignment="1">
      <alignment horizontal="center" vertical="center"/>
    </xf>
    <xf numFmtId="0" fontId="28" fillId="2" borderId="5" xfId="9" applyFont="1" applyFill="1" applyBorder="1" applyAlignment="1">
      <alignment horizontal="center" vertical="center"/>
    </xf>
    <xf numFmtId="0" fontId="28" fillId="2" borderId="9" xfId="9" applyFont="1" applyFill="1" applyBorder="1" applyAlignment="1">
      <alignment horizontal="center" vertical="center" wrapText="1"/>
    </xf>
    <xf numFmtId="0" fontId="28" fillId="2" borderId="4" xfId="9" applyFont="1" applyFill="1" applyBorder="1" applyAlignment="1">
      <alignment horizontal="center" vertical="center" wrapText="1"/>
    </xf>
    <xf numFmtId="0" fontId="28" fillId="2" borderId="0" xfId="9" applyFont="1" applyFill="1" applyBorder="1" applyAlignment="1">
      <alignment horizontal="left" vertical="center" wrapText="1"/>
    </xf>
    <xf numFmtId="0" fontId="62" fillId="2" borderId="7" xfId="9" applyFont="1" applyFill="1" applyBorder="1" applyAlignment="1">
      <alignment horizontal="center" vertical="center"/>
    </xf>
    <xf numFmtId="0" fontId="58" fillId="2" borderId="78" xfId="9" applyFont="1" applyFill="1" applyBorder="1" applyAlignment="1">
      <alignment horizontal="center" vertical="center" wrapText="1"/>
    </xf>
    <xf numFmtId="0" fontId="58" fillId="2" borderId="80" xfId="9" applyFont="1" applyFill="1" applyBorder="1" applyAlignment="1">
      <alignment horizontal="center" vertical="center" wrapText="1"/>
    </xf>
    <xf numFmtId="0" fontId="58" fillId="2" borderId="0" xfId="9" applyFont="1" applyFill="1" applyBorder="1" applyAlignment="1">
      <alignment horizontal="right" vertical="center" wrapText="1"/>
    </xf>
    <xf numFmtId="0" fontId="58" fillId="2" borderId="166" xfId="9" applyFont="1" applyFill="1" applyBorder="1" applyAlignment="1">
      <alignment horizontal="right" vertical="center" wrapText="1"/>
    </xf>
    <xf numFmtId="0" fontId="79" fillId="2" borderId="14" xfId="0" applyFont="1" applyFill="1" applyBorder="1" applyAlignment="1">
      <alignment horizontal="center" vertical="center"/>
    </xf>
    <xf numFmtId="0" fontId="79" fillId="2" borderId="15" xfId="0" applyFont="1" applyFill="1" applyBorder="1" applyAlignment="1">
      <alignment horizontal="center" vertical="center"/>
    </xf>
    <xf numFmtId="0" fontId="65" fillId="2" borderId="12" xfId="0" applyFont="1" applyFill="1" applyBorder="1" applyAlignment="1">
      <alignment horizontal="center" vertical="center"/>
    </xf>
    <xf numFmtId="0" fontId="65" fillId="2" borderId="15" xfId="0" applyFont="1" applyFill="1" applyBorder="1" applyAlignment="1">
      <alignment horizontal="center" vertical="center" wrapText="1"/>
    </xf>
    <xf numFmtId="0" fontId="65" fillId="2" borderId="14" xfId="0" applyFont="1" applyFill="1" applyBorder="1" applyAlignment="1">
      <alignment horizontal="center" vertical="center"/>
    </xf>
    <xf numFmtId="2" fontId="65" fillId="2" borderId="0" xfId="0" applyNumberFormat="1" applyFont="1" applyFill="1" applyBorder="1" applyAlignment="1">
      <alignment horizontal="center" vertical="center"/>
    </xf>
    <xf numFmtId="0" fontId="15" fillId="2" borderId="6" xfId="9" applyFont="1" applyFill="1" applyBorder="1" applyAlignment="1">
      <alignment horizontal="center" vertical="center"/>
    </xf>
    <xf numFmtId="0" fontId="15" fillId="2" borderId="1" xfId="9" applyFont="1" applyFill="1" applyBorder="1" applyAlignment="1">
      <alignment horizontal="center" vertical="center"/>
    </xf>
    <xf numFmtId="0" fontId="15" fillId="2" borderId="8" xfId="9" applyFont="1" applyFill="1" applyBorder="1" applyAlignment="1">
      <alignment horizontal="center" vertical="center"/>
    </xf>
    <xf numFmtId="0" fontId="15" fillId="2" borderId="3" xfId="9" applyFont="1" applyFill="1" applyBorder="1" applyAlignment="1">
      <alignment horizontal="center" vertical="center"/>
    </xf>
    <xf numFmtId="0" fontId="25" fillId="2" borderId="3" xfId="9" applyFont="1" applyFill="1" applyBorder="1" applyAlignment="1">
      <alignment horizontal="left" vertical="center" wrapText="1"/>
    </xf>
    <xf numFmtId="0" fontId="25" fillId="2" borderId="5" xfId="9" applyFont="1" applyFill="1" applyBorder="1" applyAlignment="1">
      <alignment horizontal="left" vertical="center" wrapText="1"/>
    </xf>
    <xf numFmtId="0" fontId="25" fillId="2" borderId="11" xfId="9" applyFont="1" applyFill="1" applyBorder="1" applyAlignment="1">
      <alignment horizontal="center" vertical="center" textRotation="255" wrapText="1"/>
    </xf>
    <xf numFmtId="0" fontId="25" fillId="2" borderId="10" xfId="9" applyFont="1" applyFill="1" applyBorder="1" applyAlignment="1">
      <alignment horizontal="center" vertical="center" textRotation="255" wrapText="1"/>
    </xf>
    <xf numFmtId="0" fontId="25" fillId="2" borderId="9" xfId="9" applyFont="1" applyFill="1" applyBorder="1" applyAlignment="1">
      <alignment horizontal="center" vertical="center" wrapText="1"/>
    </xf>
    <xf numFmtId="0" fontId="25" fillId="2" borderId="10" xfId="9" applyFont="1" applyFill="1" applyBorder="1" applyAlignment="1">
      <alignment horizontal="center" vertical="center" wrapText="1"/>
    </xf>
    <xf numFmtId="0" fontId="25" fillId="2" borderId="6" xfId="9" applyFont="1" applyFill="1" applyBorder="1" applyAlignment="1">
      <alignment horizontal="center" vertical="center" wrapText="1"/>
    </xf>
    <xf numFmtId="0" fontId="25" fillId="2" borderId="1" xfId="9" applyFont="1" applyFill="1" applyBorder="1" applyAlignment="1">
      <alignment horizontal="center" vertical="center" wrapText="1"/>
    </xf>
    <xf numFmtId="0" fontId="25" fillId="2" borderId="8" xfId="9" applyFont="1" applyFill="1" applyBorder="1" applyAlignment="1">
      <alignment horizontal="center" vertical="center" wrapText="1"/>
    </xf>
    <xf numFmtId="0" fontId="25" fillId="2" borderId="8" xfId="9" applyFont="1" applyFill="1" applyBorder="1" applyAlignment="1">
      <alignment horizontal="left" vertical="center" wrapText="1"/>
    </xf>
    <xf numFmtId="0" fontId="25" fillId="2" borderId="2" xfId="9" applyFont="1" applyFill="1" applyBorder="1" applyAlignment="1">
      <alignment horizontal="left" vertical="center" wrapText="1"/>
    </xf>
    <xf numFmtId="0" fontId="25" fillId="2" borderId="13" xfId="9" applyFont="1" applyFill="1" applyBorder="1" applyAlignment="1">
      <alignment horizontal="center" vertical="center" wrapText="1"/>
    </xf>
    <xf numFmtId="0" fontId="25" fillId="12" borderId="13" xfId="9" applyFont="1" applyFill="1" applyBorder="1" applyAlignment="1">
      <alignment horizontal="center" vertical="center" wrapText="1"/>
    </xf>
    <xf numFmtId="0" fontId="31" fillId="2" borderId="13" xfId="9" applyFont="1" applyFill="1" applyBorder="1" applyAlignment="1">
      <alignment horizontal="center" vertical="center" wrapText="1"/>
    </xf>
    <xf numFmtId="2" fontId="92" fillId="2" borderId="13" xfId="9" applyNumberFormat="1" applyFont="1" applyFill="1" applyBorder="1" applyAlignment="1">
      <alignment horizontal="center" vertical="center" wrapText="1"/>
    </xf>
  </cellXfs>
  <cellStyles count="18">
    <cellStyle name="パーセント 2" xfId="10"/>
    <cellStyle name="桁区切り" xfId="1" builtinId="6"/>
    <cellStyle name="桁区切り 2" xfId="2"/>
    <cellStyle name="桁区切り 3" xfId="3"/>
    <cellStyle name="標準" xfId="0" builtinId="0"/>
    <cellStyle name="標準 13" xfId="11"/>
    <cellStyle name="標準 2" xfId="4"/>
    <cellStyle name="標準 2 2" xfId="14"/>
    <cellStyle name="標準 2 3" xfId="17"/>
    <cellStyle name="標準 3" xfId="5"/>
    <cellStyle name="標準 4" xfId="6"/>
    <cellStyle name="標準 5" xfId="8"/>
    <cellStyle name="標準 6" xfId="9"/>
    <cellStyle name="標準 7" xfId="12"/>
    <cellStyle name="標準 8" xfId="16"/>
    <cellStyle name="標準_VBA版下出力システム（投入係数表・中分類）" xfId="13"/>
    <cellStyle name="標準_中分類" xfId="15"/>
    <cellStyle name="未定義" xfId="7"/>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1"/>
          <c:spPr>
            <a:ln w="28575">
              <a:noFill/>
            </a:ln>
          </c:spPr>
          <c:marker>
            <c:symbol val="circle"/>
            <c:size val="7"/>
            <c:spPr>
              <a:solidFill>
                <a:schemeClr val="accent1"/>
              </a:solidFill>
              <a:ln>
                <a:solidFill>
                  <a:schemeClr val="accent1"/>
                </a:solidFill>
              </a:ln>
            </c:spPr>
          </c:marker>
          <c:trendline>
            <c:spPr>
              <a:ln w="25400"/>
            </c:spPr>
            <c:trendlineType val="linear"/>
            <c:dispRSqr val="0"/>
            <c:dispEq val="1"/>
            <c:trendlineLbl>
              <c:layout>
                <c:manualLayout>
                  <c:x val="0.39699230263151908"/>
                  <c:y val="0.13454001313563263"/>
                </c:manualLayout>
              </c:layout>
              <c:tx>
                <c:rich>
                  <a:bodyPr/>
                  <a:lstStyle/>
                  <a:p>
                    <a:pPr>
                      <a:defRPr sz="1200"/>
                    </a:pPr>
                    <a:r>
                      <a:rPr lang="en-US" altLang="en-US" sz="1200" baseline="0"/>
                      <a:t>y = 1.098 x + 3.968</a:t>
                    </a:r>
                  </a:p>
                  <a:p>
                    <a:pPr>
                      <a:defRPr sz="1200"/>
                    </a:pPr>
                    <a:r>
                      <a:rPr lang="ja-JP" altLang="en-US" sz="1200" baseline="0"/>
                      <a:t>（釣果減少率</a:t>
                    </a:r>
                    <a:r>
                      <a:rPr lang="en-US" altLang="ja-JP" sz="1200" baseline="0"/>
                      <a:t>40%</a:t>
                    </a:r>
                    <a:r>
                      <a:rPr lang="ja-JP" altLang="en-US" sz="1200" baseline="0"/>
                      <a:t>まで）</a:t>
                    </a:r>
                    <a:r>
                      <a:rPr lang="en-US" altLang="en-US" sz="1200" baseline="0"/>
                      <a:t> </a:t>
                    </a:r>
                    <a:endParaRPr lang="en-US" altLang="en-US" sz="1200"/>
                  </a:p>
                </c:rich>
              </c:tx>
              <c:numFmt formatCode="#,##0.000_);[Red]\(#,##0.000\)" sourceLinked="0"/>
            </c:trendlineLbl>
          </c:trendline>
          <c:xVal>
            <c:numRef>
              <c:f>表16!$H$4:$H$8</c:f>
              <c:numCache>
                <c:formatCode>General</c:formatCode>
                <c:ptCount val="5"/>
                <c:pt idx="0">
                  <c:v>1</c:v>
                </c:pt>
                <c:pt idx="1">
                  <c:v>10</c:v>
                </c:pt>
                <c:pt idx="2">
                  <c:v>20</c:v>
                </c:pt>
                <c:pt idx="3">
                  <c:v>30</c:v>
                </c:pt>
                <c:pt idx="4">
                  <c:v>40</c:v>
                </c:pt>
              </c:numCache>
            </c:numRef>
          </c:xVal>
          <c:yVal>
            <c:numRef>
              <c:f>表16!$I$4:$I$8</c:f>
              <c:numCache>
                <c:formatCode>0.0_ </c:formatCode>
                <c:ptCount val="5"/>
                <c:pt idx="0" formatCode="0.0">
                  <c:v>7.1984435797665363</c:v>
                </c:pt>
                <c:pt idx="1">
                  <c:v>12.645914396887159</c:v>
                </c:pt>
                <c:pt idx="2">
                  <c:v>22.568093385214006</c:v>
                </c:pt>
                <c:pt idx="3">
                  <c:v>42.217898832684824</c:v>
                </c:pt>
                <c:pt idx="4">
                  <c:v>46.108949416342412</c:v>
                </c:pt>
              </c:numCache>
            </c:numRef>
          </c:yVal>
          <c:smooth val="0"/>
        </c:ser>
        <c:ser>
          <c:idx val="0"/>
          <c:order val="0"/>
          <c:spPr>
            <a:ln w="28575">
              <a:noFill/>
            </a:ln>
          </c:spPr>
          <c:marker>
            <c:symbol val="circle"/>
            <c:size val="7"/>
            <c:spPr>
              <a:solidFill>
                <a:schemeClr val="accent1"/>
              </a:solidFill>
            </c:spPr>
          </c:marker>
          <c:xVal>
            <c:numRef>
              <c:f>表16!$H$9:$H$14</c:f>
              <c:numCache>
                <c:formatCode>General</c:formatCode>
                <c:ptCount val="6"/>
                <c:pt idx="0">
                  <c:v>50</c:v>
                </c:pt>
                <c:pt idx="1">
                  <c:v>60</c:v>
                </c:pt>
                <c:pt idx="2">
                  <c:v>70</c:v>
                </c:pt>
                <c:pt idx="3">
                  <c:v>80</c:v>
                </c:pt>
                <c:pt idx="4">
                  <c:v>90</c:v>
                </c:pt>
                <c:pt idx="5">
                  <c:v>100</c:v>
                </c:pt>
              </c:numCache>
            </c:numRef>
          </c:xVal>
          <c:yVal>
            <c:numRef>
              <c:f>表16!$I$9:$I$14</c:f>
              <c:numCache>
                <c:formatCode>0.0_ </c:formatCode>
                <c:ptCount val="6"/>
                <c:pt idx="0">
                  <c:v>85.408560311284049</c:v>
                </c:pt>
                <c:pt idx="1">
                  <c:v>88.326848249027236</c:v>
                </c:pt>
                <c:pt idx="2">
                  <c:v>92.607003891050582</c:v>
                </c:pt>
                <c:pt idx="3">
                  <c:v>93.579766536964982</c:v>
                </c:pt>
                <c:pt idx="4">
                  <c:v>100</c:v>
                </c:pt>
              </c:numCache>
            </c:numRef>
          </c:yVal>
          <c:smooth val="0"/>
        </c:ser>
        <c:dLbls>
          <c:showLegendKey val="0"/>
          <c:showVal val="0"/>
          <c:showCatName val="0"/>
          <c:showSerName val="0"/>
          <c:showPercent val="0"/>
          <c:showBubbleSize val="0"/>
        </c:dLbls>
        <c:axId val="215522624"/>
        <c:axId val="221585408"/>
      </c:scatterChart>
      <c:valAx>
        <c:axId val="215522624"/>
        <c:scaling>
          <c:orientation val="minMax"/>
          <c:max val="100"/>
        </c:scaling>
        <c:delete val="0"/>
        <c:axPos val="b"/>
        <c:title>
          <c:tx>
            <c:rich>
              <a:bodyPr/>
              <a:lstStyle/>
              <a:p>
                <a:pPr>
                  <a:defRPr sz="1400" b="0"/>
                </a:pPr>
                <a:r>
                  <a:rPr lang="ja-JP" altLang="en-US" sz="1400" b="0"/>
                  <a:t>釣果が低下する割合（％）</a:t>
                </a:r>
              </a:p>
            </c:rich>
          </c:tx>
          <c:layout>
            <c:manualLayout>
              <c:xMode val="edge"/>
              <c:yMode val="edge"/>
              <c:x val="0.36516797443370791"/>
              <c:y val="0.87121505757092466"/>
            </c:manualLayout>
          </c:layout>
          <c:overlay val="0"/>
        </c:title>
        <c:numFmt formatCode="General" sourceLinked="1"/>
        <c:majorTickMark val="out"/>
        <c:minorTickMark val="none"/>
        <c:tickLblPos val="nextTo"/>
        <c:spPr>
          <a:ln w="25400"/>
        </c:spPr>
        <c:txPr>
          <a:bodyPr/>
          <a:lstStyle/>
          <a:p>
            <a:pPr>
              <a:defRPr sz="1200"/>
            </a:pPr>
            <a:endParaRPr lang="ja-JP"/>
          </a:p>
        </c:txPr>
        <c:crossAx val="221585408"/>
        <c:crosses val="autoZero"/>
        <c:crossBetween val="midCat"/>
      </c:valAx>
      <c:valAx>
        <c:axId val="221585408"/>
        <c:scaling>
          <c:orientation val="minMax"/>
          <c:max val="100"/>
          <c:min val="0"/>
        </c:scaling>
        <c:delete val="0"/>
        <c:axPos val="l"/>
        <c:majorGridlines/>
        <c:title>
          <c:tx>
            <c:rich>
              <a:bodyPr rot="-5400000" vert="horz"/>
              <a:lstStyle/>
              <a:p>
                <a:pPr>
                  <a:defRPr sz="1400" b="0"/>
                </a:pPr>
                <a:r>
                  <a:rPr lang="ja-JP" altLang="en-US" sz="1400" b="0"/>
                  <a:t>減少する遊漁者の割合　</a:t>
                </a:r>
                <a:r>
                  <a:rPr lang="en-US" altLang="ja-JP" sz="1400" b="0"/>
                  <a:t>(%)</a:t>
                </a:r>
                <a:endParaRPr lang="ja-JP" altLang="en-US" sz="1400" b="0"/>
              </a:p>
            </c:rich>
          </c:tx>
          <c:layout>
            <c:manualLayout>
              <c:xMode val="edge"/>
              <c:yMode val="edge"/>
              <c:x val="2.6002163889614332E-2"/>
              <c:y val="8.9701814207625019E-2"/>
            </c:manualLayout>
          </c:layout>
          <c:overlay val="0"/>
        </c:title>
        <c:numFmt formatCode="0_ " sourceLinked="0"/>
        <c:majorTickMark val="out"/>
        <c:minorTickMark val="none"/>
        <c:tickLblPos val="nextTo"/>
        <c:spPr>
          <a:ln w="25400"/>
        </c:spPr>
        <c:txPr>
          <a:bodyPr/>
          <a:lstStyle/>
          <a:p>
            <a:pPr>
              <a:defRPr sz="1200"/>
            </a:pPr>
            <a:endParaRPr lang="ja-JP"/>
          </a:p>
        </c:txPr>
        <c:crossAx val="215522624"/>
        <c:crosses val="autoZero"/>
        <c:crossBetween val="midCat"/>
        <c:majorUnit val="20"/>
      </c:valAx>
      <c:spPr>
        <a:noFill/>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drawings/_rels/drawing17.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432336</xdr:colOff>
      <xdr:row>4</xdr:row>
      <xdr:rowOff>84667</xdr:rowOff>
    </xdr:from>
    <xdr:ext cx="450636" cy="1156214"/>
    <xdr:sp macro="" textlink="">
      <xdr:nvSpPr>
        <xdr:cNvPr id="2" name="テキスト ボックス 1"/>
        <xdr:cNvSpPr txBox="1"/>
      </xdr:nvSpPr>
      <xdr:spPr>
        <a:xfrm>
          <a:off x="2591336" y="1270000"/>
          <a:ext cx="450636" cy="1156214"/>
        </a:xfrm>
        <a:prstGeom prst="rect">
          <a:avLst/>
        </a:prstGeom>
        <a:solidFill>
          <a:schemeClr val="accent3">
            <a:lumMod val="20000"/>
            <a:lumOff val="80000"/>
          </a:schemeClr>
        </a:solidFill>
        <a:ln w="38100">
          <a:solidFill>
            <a:schemeClr val="accent5"/>
          </a:solid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投入構造</a:t>
          </a:r>
        </a:p>
      </xdr:txBody>
    </xdr:sp>
    <xdr:clientData/>
  </xdr:oneCellAnchor>
  <xdr:twoCellAnchor>
    <xdr:from>
      <xdr:col>3</xdr:col>
      <xdr:colOff>635002</xdr:colOff>
      <xdr:row>12</xdr:row>
      <xdr:rowOff>63500</xdr:rowOff>
    </xdr:from>
    <xdr:to>
      <xdr:col>3</xdr:col>
      <xdr:colOff>635002</xdr:colOff>
      <xdr:row>40</xdr:row>
      <xdr:rowOff>63500</xdr:rowOff>
    </xdr:to>
    <xdr:sp macro="" textlink="">
      <xdr:nvSpPr>
        <xdr:cNvPr id="3" name="フリーフォーム 2"/>
        <xdr:cNvSpPr/>
      </xdr:nvSpPr>
      <xdr:spPr>
        <a:xfrm>
          <a:off x="2794002" y="2434167"/>
          <a:ext cx="0" cy="910166"/>
        </a:xfrm>
        <a:custGeom>
          <a:avLst/>
          <a:gdLst>
            <a:gd name="connsiteX0" fmla="*/ 0 w 0"/>
            <a:gd name="connsiteY0" fmla="*/ 0 h 910166"/>
            <a:gd name="connsiteX1" fmla="*/ 0 w 0"/>
            <a:gd name="connsiteY1" fmla="*/ 910166 h 910166"/>
          </a:gdLst>
          <a:ahLst/>
          <a:cxnLst>
            <a:cxn ang="0">
              <a:pos x="connsiteX0" y="connsiteY0"/>
            </a:cxn>
            <a:cxn ang="0">
              <a:pos x="connsiteX1" y="connsiteY1"/>
            </a:cxn>
          </a:cxnLst>
          <a:rect l="l" t="t" r="r" b="b"/>
          <a:pathLst>
            <a:path h="910166">
              <a:moveTo>
                <a:pt x="0" y="0"/>
              </a:moveTo>
              <a:lnTo>
                <a:pt x="0" y="910166"/>
              </a:lnTo>
            </a:path>
          </a:pathLst>
        </a:custGeom>
        <a:noFill/>
        <a:ln w="50800">
          <a:solidFill>
            <a:schemeClr val="accent5"/>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133737</xdr:colOff>
      <xdr:row>4</xdr:row>
      <xdr:rowOff>120651</xdr:rowOff>
    </xdr:from>
    <xdr:ext cx="902811" cy="388696"/>
    <xdr:sp macro="" textlink="">
      <xdr:nvSpPr>
        <xdr:cNvPr id="8" name="テキスト ボックス 7"/>
        <xdr:cNvSpPr txBox="1"/>
      </xdr:nvSpPr>
      <xdr:spPr>
        <a:xfrm>
          <a:off x="3181737" y="1305984"/>
          <a:ext cx="902811" cy="388696"/>
        </a:xfrm>
        <a:prstGeom prst="rect">
          <a:avLst/>
        </a:prstGeom>
        <a:solidFill>
          <a:schemeClr val="accent3">
            <a:lumMod val="20000"/>
            <a:lumOff val="80000"/>
          </a:schemeClr>
        </a:solidFill>
        <a:ln w="38100">
          <a:solidFill>
            <a:schemeClr val="accent5"/>
          </a:solid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産出構造</a:t>
          </a:r>
        </a:p>
      </xdr:txBody>
    </xdr:sp>
    <xdr:clientData/>
  </xdr:oneCellAnchor>
  <xdr:twoCellAnchor>
    <xdr:from>
      <xdr:col>5</xdr:col>
      <xdr:colOff>173568</xdr:colOff>
      <xdr:row>5</xdr:row>
      <xdr:rowOff>0</xdr:rowOff>
    </xdr:from>
    <xdr:to>
      <xdr:col>38</xdr:col>
      <xdr:colOff>158749</xdr:colOff>
      <xdr:row>6</xdr:row>
      <xdr:rowOff>14817</xdr:rowOff>
    </xdr:to>
    <xdr:sp macro="" textlink="">
      <xdr:nvSpPr>
        <xdr:cNvPr id="10" name="フリーフォーム 9"/>
        <xdr:cNvSpPr/>
      </xdr:nvSpPr>
      <xdr:spPr>
        <a:xfrm rot="16200000">
          <a:off x="19764375" y="-14320307"/>
          <a:ext cx="162984" cy="31470598"/>
        </a:xfrm>
        <a:custGeom>
          <a:avLst/>
          <a:gdLst>
            <a:gd name="connsiteX0" fmla="*/ 0 w 0"/>
            <a:gd name="connsiteY0" fmla="*/ 0 h 910166"/>
            <a:gd name="connsiteX1" fmla="*/ 0 w 0"/>
            <a:gd name="connsiteY1" fmla="*/ 910166 h 910166"/>
          </a:gdLst>
          <a:ahLst/>
          <a:cxnLst>
            <a:cxn ang="0">
              <a:pos x="connsiteX0" y="connsiteY0"/>
            </a:cxn>
            <a:cxn ang="0">
              <a:pos x="connsiteX1" y="connsiteY1"/>
            </a:cxn>
          </a:cxnLst>
          <a:rect l="l" t="t" r="r" b="b"/>
          <a:pathLst>
            <a:path h="910166">
              <a:moveTo>
                <a:pt x="0" y="0"/>
              </a:moveTo>
              <a:lnTo>
                <a:pt x="0" y="910166"/>
              </a:lnTo>
            </a:path>
          </a:pathLst>
        </a:custGeom>
        <a:noFill/>
        <a:ln w="50800">
          <a:solidFill>
            <a:schemeClr val="accent5"/>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387</xdr:colOff>
      <xdr:row>49</xdr:row>
      <xdr:rowOff>19050</xdr:rowOff>
    </xdr:from>
    <xdr:ext cx="3251146" cy="325217"/>
    <xdr:sp macro="" textlink="">
      <xdr:nvSpPr>
        <xdr:cNvPr id="11" name="テキスト ボックス 10"/>
        <xdr:cNvSpPr txBox="1"/>
      </xdr:nvSpPr>
      <xdr:spPr>
        <a:xfrm>
          <a:off x="2159387" y="4633383"/>
          <a:ext cx="3251146" cy="325217"/>
        </a:xfrm>
        <a:prstGeom prst="rect">
          <a:avLst/>
        </a:prstGeom>
        <a:solidFill>
          <a:srgbClr val="FFFF00">
            <a:alpha val="25098"/>
          </a:srgbClr>
        </a:solidFill>
        <a:ln w="38100">
          <a:solidFill>
            <a:schemeClr val="accent6">
              <a:lumMod val="60000"/>
              <a:lumOff val="4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作業３ではこの部分をコピーし、別シートに貼り付けます</a:t>
          </a:r>
        </a:p>
      </xdr:txBody>
    </xdr:sp>
    <xdr:clientData/>
  </xdr:oneCellAnchor>
  <xdr:twoCellAnchor>
    <xdr:from>
      <xdr:col>2</xdr:col>
      <xdr:colOff>740834</xdr:colOff>
      <xdr:row>48</xdr:row>
      <xdr:rowOff>10583</xdr:rowOff>
    </xdr:from>
    <xdr:to>
      <xdr:col>2</xdr:col>
      <xdr:colOff>1513417</xdr:colOff>
      <xdr:row>50</xdr:row>
      <xdr:rowOff>42333</xdr:rowOff>
    </xdr:to>
    <xdr:sp macro="" textlink="">
      <xdr:nvSpPr>
        <xdr:cNvPr id="7" name="フリーフォーム 6"/>
        <xdr:cNvSpPr/>
      </xdr:nvSpPr>
      <xdr:spPr>
        <a:xfrm>
          <a:off x="1365251" y="4476750"/>
          <a:ext cx="772583" cy="328083"/>
        </a:xfrm>
        <a:custGeom>
          <a:avLst/>
          <a:gdLst>
            <a:gd name="connsiteX0" fmla="*/ 772583 w 772583"/>
            <a:gd name="connsiteY0" fmla="*/ 169334 h 169334"/>
            <a:gd name="connsiteX1" fmla="*/ 0 w 772583"/>
            <a:gd name="connsiteY1" fmla="*/ 169334 h 169334"/>
            <a:gd name="connsiteX2" fmla="*/ 0 w 772583"/>
            <a:gd name="connsiteY2" fmla="*/ 0 h 169334"/>
          </a:gdLst>
          <a:ahLst/>
          <a:cxnLst>
            <a:cxn ang="0">
              <a:pos x="connsiteX0" y="connsiteY0"/>
            </a:cxn>
            <a:cxn ang="0">
              <a:pos x="connsiteX1" y="connsiteY1"/>
            </a:cxn>
            <a:cxn ang="0">
              <a:pos x="connsiteX2" y="connsiteY2"/>
            </a:cxn>
          </a:cxnLst>
          <a:rect l="l" t="t" r="r" b="b"/>
          <a:pathLst>
            <a:path w="772583" h="169334">
              <a:moveTo>
                <a:pt x="772583" y="169334"/>
              </a:moveTo>
              <a:lnTo>
                <a:pt x="0" y="169334"/>
              </a:lnTo>
              <a:lnTo>
                <a:pt x="0" y="0"/>
              </a:lnTo>
            </a:path>
          </a:pathLst>
        </a:custGeom>
        <a:noFill/>
        <a:ln w="50800">
          <a:solidFill>
            <a:schemeClr val="accent6">
              <a:lumMod val="50000"/>
            </a:schemeClr>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214313</xdr:colOff>
      <xdr:row>10</xdr:row>
      <xdr:rowOff>46814</xdr:rowOff>
    </xdr:from>
    <xdr:ext cx="468000" cy="6120000"/>
    <xdr:sp macro="" textlink="">
      <xdr:nvSpPr>
        <xdr:cNvPr id="2" name="テキスト ボックス 1"/>
        <xdr:cNvSpPr txBox="1"/>
      </xdr:nvSpPr>
      <xdr:spPr>
        <a:xfrm>
          <a:off x="490538" y="3180539"/>
          <a:ext cx="468000"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①　細分化生産者価格評価表の部門をコピー＆ペースト</a:t>
          </a:r>
        </a:p>
      </xdr:txBody>
    </xdr:sp>
    <xdr:clientData/>
  </xdr:oneCellAnchor>
  <xdr:oneCellAnchor>
    <xdr:from>
      <xdr:col>2</xdr:col>
      <xdr:colOff>149667</xdr:colOff>
      <xdr:row>10</xdr:row>
      <xdr:rowOff>46814</xdr:rowOff>
    </xdr:from>
    <xdr:ext cx="468000" cy="6120000"/>
    <xdr:sp macro="" textlink="">
      <xdr:nvSpPr>
        <xdr:cNvPr id="3" name="テキスト ボックス 2"/>
        <xdr:cNvSpPr txBox="1"/>
      </xdr:nvSpPr>
      <xdr:spPr>
        <a:xfrm>
          <a:off x="1387917" y="3180539"/>
          <a:ext cx="468000"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②　各漁法の放流魚水揚げ金額を記入。その他漁法は既存の漁業部門の生産額に記入する。</a:t>
          </a:r>
        </a:p>
      </xdr:txBody>
    </xdr:sp>
    <xdr:clientData/>
  </xdr:oneCellAnchor>
  <xdr:oneCellAnchor>
    <xdr:from>
      <xdr:col>3</xdr:col>
      <xdr:colOff>86589</xdr:colOff>
      <xdr:row>10</xdr:row>
      <xdr:rowOff>46814</xdr:rowOff>
    </xdr:from>
    <xdr:ext cx="1376795" cy="6120000"/>
    <xdr:sp macro="" textlink="">
      <xdr:nvSpPr>
        <xdr:cNvPr id="4" name="テキスト ボックス 3"/>
        <xdr:cNvSpPr txBox="1"/>
      </xdr:nvSpPr>
      <xdr:spPr>
        <a:xfrm>
          <a:off x="2048739" y="3180539"/>
          <a:ext cx="1376795"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③　逆行列と生産額の列の積を求める数式を入力。逆行列が前に来ることに注意</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
          </a: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=MMULT</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（逆行列計算</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!☆◆:☆◇,C4:C◎</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数式の☆◆と☆◇は逆行列の左上端セルと右下端セル、</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◎は</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列の最下セル</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入力範囲を指定してから数式入力→</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Ctlrl+Shift+Enter</a:t>
          </a:r>
        </a:p>
      </xdr:txBody>
    </xdr:sp>
    <xdr:clientData/>
  </xdr:oneCellAnchor>
  <xdr:oneCellAnchor>
    <xdr:from>
      <xdr:col>4</xdr:col>
      <xdr:colOff>86589</xdr:colOff>
      <xdr:row>10</xdr:row>
      <xdr:rowOff>46814</xdr:rowOff>
    </xdr:from>
    <xdr:ext cx="1446070" cy="6120000"/>
    <xdr:sp macro="" textlink="">
      <xdr:nvSpPr>
        <xdr:cNvPr id="5" name="テキスト ボックス 4"/>
        <xdr:cNvSpPr txBox="1"/>
      </xdr:nvSpPr>
      <xdr:spPr>
        <a:xfrm>
          <a:off x="3620364" y="3180539"/>
          <a:ext cx="1446070"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⑤　投入係数表で付記した「波及効果計算用雇用者所得率」を転記</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=TRASPOSE(</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投入係数表</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数式の</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は波及効果計算用雇用者所得率の左端セルと右端セル</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入力範囲を指定してから数式入力→</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Ctlrl+Shift+Enter</a:t>
          </a:r>
        </a:p>
      </xdr:txBody>
    </xdr:sp>
    <xdr:clientData/>
  </xdr:oneCellAnchor>
  <xdr:oneCellAnchor>
    <xdr:from>
      <xdr:col>5</xdr:col>
      <xdr:colOff>261937</xdr:colOff>
      <xdr:row>10</xdr:row>
      <xdr:rowOff>46814</xdr:rowOff>
    </xdr:from>
    <xdr:ext cx="619124" cy="6120000"/>
    <xdr:sp macro="" textlink="">
      <xdr:nvSpPr>
        <xdr:cNvPr id="6" name="テキスト ボックス 5"/>
        <xdr:cNvSpPr txBox="1"/>
      </xdr:nvSpPr>
      <xdr:spPr>
        <a:xfrm>
          <a:off x="5367337" y="3180539"/>
          <a:ext cx="619124"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⑥　各部門で一次生産誘発額と雇用者所得率の積を求める数式を入力</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=C@×D@</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6</xdr:col>
      <xdr:colOff>152381</xdr:colOff>
      <xdr:row>10</xdr:row>
      <xdr:rowOff>46814</xdr:rowOff>
    </xdr:from>
    <xdr:ext cx="619124" cy="6120000"/>
    <xdr:sp macro="" textlink="">
      <xdr:nvSpPr>
        <xdr:cNvPr id="7" name="テキスト ボックス 6"/>
        <xdr:cNvSpPr txBox="1"/>
      </xdr:nvSpPr>
      <xdr:spPr>
        <a:xfrm>
          <a:off x="6372206" y="3180539"/>
          <a:ext cx="619124"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rtl="0"/>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⑦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F4</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セルに</a:t>
          </a:r>
          <a:r>
            <a:rPr lang="ja-JP" altLang="ja-JP" sz="12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都道府県の消費性向（都道府県別消費性向一覧シート参照）の値を記入</a:t>
          </a:r>
          <a:endParaRPr lang="ja-JP" altLang="ja-JP" sz="1200">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7</xdr:col>
      <xdr:colOff>190497</xdr:colOff>
      <xdr:row>10</xdr:row>
      <xdr:rowOff>46814</xdr:rowOff>
    </xdr:from>
    <xdr:ext cx="857250" cy="6120000"/>
    <xdr:sp macro="" textlink="">
      <xdr:nvSpPr>
        <xdr:cNvPr id="8" name="テキスト ボックス 7"/>
        <xdr:cNvSpPr txBox="1"/>
      </xdr:nvSpPr>
      <xdr:spPr>
        <a:xfrm>
          <a:off x="7219947" y="3180539"/>
          <a:ext cx="857250"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⑧　各部門の雇用者所得増分と消費性向（</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F4</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セル）の積を求める数式を入力</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H</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=F</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$G$4</a:t>
          </a:r>
          <a:endParaRPr lang="ja-JP" altLang="ja-JP" sz="1200">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8</xdr:col>
      <xdr:colOff>173183</xdr:colOff>
      <xdr:row>10</xdr:row>
      <xdr:rowOff>46814</xdr:rowOff>
    </xdr:from>
    <xdr:ext cx="796636" cy="6120000"/>
    <xdr:sp macro="" textlink="">
      <xdr:nvSpPr>
        <xdr:cNvPr id="9" name="テキスト ボックス 8"/>
        <xdr:cNvSpPr txBox="1"/>
      </xdr:nvSpPr>
      <xdr:spPr>
        <a:xfrm>
          <a:off x="8317058" y="3180539"/>
          <a:ext cx="796636"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rtl="0"/>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⑨　細分化生産者価格評価表に付記した「民間消費支出構成比」　を転記　　</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9</xdr:col>
      <xdr:colOff>138546</xdr:colOff>
      <xdr:row>10</xdr:row>
      <xdr:rowOff>43352</xdr:rowOff>
    </xdr:from>
    <xdr:ext cx="1168977" cy="6120000"/>
    <xdr:sp macro="" textlink="">
      <xdr:nvSpPr>
        <xdr:cNvPr id="10" name="テキスト ボックス 9"/>
        <xdr:cNvSpPr txBox="1"/>
      </xdr:nvSpPr>
      <xdr:spPr>
        <a:xfrm>
          <a:off x="9473046" y="3177077"/>
          <a:ext cx="1168977"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rtl="0"/>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⑩　全部門の消費増分合計値と各部門の民間消費支出構成比の積</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rtl="0"/>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J</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=I</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SUM($GH$4:</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H$</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rtl="0"/>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数式の</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H</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◎は</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列の最下セル　　</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10</xdr:col>
      <xdr:colOff>51954</xdr:colOff>
      <xdr:row>10</xdr:row>
      <xdr:rowOff>43350</xdr:rowOff>
    </xdr:from>
    <xdr:ext cx="1402774" cy="6120000"/>
    <xdr:sp macro="" textlink="">
      <xdr:nvSpPr>
        <xdr:cNvPr id="11" name="テキスト ボックス 10"/>
        <xdr:cNvSpPr txBox="1"/>
      </xdr:nvSpPr>
      <xdr:spPr>
        <a:xfrm>
          <a:off x="10805679" y="3177075"/>
          <a:ext cx="1402774"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⑪　逆行列と民間消費支出増分の列の積を求める数式を入力。逆行列が前に来ることに注意</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
          </a: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=MMULT</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（逆行列計算</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!☆◆:☆◇,J4:J</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数式の☆◆と☆◇は逆行列の左上端セルと右下端セル、</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J◎</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は</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J</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列の最下セル</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入力範囲を指定してから数式入力→</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Ctlrl+Shift+Enter</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11</xdr:col>
      <xdr:colOff>70924</xdr:colOff>
      <xdr:row>10</xdr:row>
      <xdr:rowOff>39888</xdr:rowOff>
    </xdr:from>
    <xdr:ext cx="1418439" cy="6120000"/>
    <xdr:sp macro="" textlink="">
      <xdr:nvSpPr>
        <xdr:cNvPr id="12" name="テキスト ボックス 11"/>
        <xdr:cNvSpPr txBox="1"/>
      </xdr:nvSpPr>
      <xdr:spPr>
        <a:xfrm>
          <a:off x="12396274" y="3173613"/>
          <a:ext cx="1418439"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⑫　投入係数表で付記した「</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率」を転記</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=TRASPOSE(</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投入係数表</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数式の△■と△□は波及効果計算用</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GPR</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率の始点セルと終点セル　</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入力範囲を指定してから数式入力→</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Ctlrl+Shift+Enter</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2</xdr:col>
      <xdr:colOff>493569</xdr:colOff>
      <xdr:row>33</xdr:row>
      <xdr:rowOff>112569</xdr:rowOff>
    </xdr:from>
    <xdr:to>
      <xdr:col>3</xdr:col>
      <xdr:colOff>536863</xdr:colOff>
      <xdr:row>40</xdr:row>
      <xdr:rowOff>60613</xdr:rowOff>
    </xdr:to>
    <xdr:sp macro="" textlink="">
      <xdr:nvSpPr>
        <xdr:cNvPr id="13" name="フリーフォーム 12"/>
        <xdr:cNvSpPr/>
      </xdr:nvSpPr>
      <xdr:spPr>
        <a:xfrm>
          <a:off x="1731819" y="8504094"/>
          <a:ext cx="767194" cy="1548244"/>
        </a:xfrm>
        <a:custGeom>
          <a:avLst/>
          <a:gdLst>
            <a:gd name="connsiteX0" fmla="*/ 571500 w 571500"/>
            <a:gd name="connsiteY0" fmla="*/ 0 h 2329296"/>
            <a:gd name="connsiteX1" fmla="*/ 0 w 571500"/>
            <a:gd name="connsiteY1" fmla="*/ 2329296 h 2329296"/>
          </a:gdLst>
          <a:ahLst/>
          <a:cxnLst>
            <a:cxn ang="0">
              <a:pos x="connsiteX0" y="connsiteY0"/>
            </a:cxn>
            <a:cxn ang="0">
              <a:pos x="connsiteX1" y="connsiteY1"/>
            </a:cxn>
          </a:cxnLst>
          <a:rect l="l" t="t" r="r" b="b"/>
          <a:pathLst>
            <a:path w="571500" h="2329296">
              <a:moveTo>
                <a:pt x="571500" y="0"/>
              </a:moveTo>
              <a:lnTo>
                <a:pt x="0" y="2329296"/>
              </a:lnTo>
            </a:path>
          </a:pathLst>
        </a:custGeom>
        <a:noFill/>
        <a:ln w="635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914399</xdr:colOff>
      <xdr:row>19</xdr:row>
      <xdr:rowOff>147205</xdr:rowOff>
    </xdr:from>
    <xdr:to>
      <xdr:col>9</xdr:col>
      <xdr:colOff>337705</xdr:colOff>
      <xdr:row>40</xdr:row>
      <xdr:rowOff>74469</xdr:rowOff>
    </xdr:to>
    <xdr:sp macro="" textlink="">
      <xdr:nvSpPr>
        <xdr:cNvPr id="14" name="フリーフォーム 13"/>
        <xdr:cNvSpPr/>
      </xdr:nvSpPr>
      <xdr:spPr>
        <a:xfrm>
          <a:off x="7943849" y="5338330"/>
          <a:ext cx="1728356" cy="4727864"/>
        </a:xfrm>
        <a:custGeom>
          <a:avLst/>
          <a:gdLst>
            <a:gd name="connsiteX0" fmla="*/ 571500 w 571500"/>
            <a:gd name="connsiteY0" fmla="*/ 0 h 2329296"/>
            <a:gd name="connsiteX1" fmla="*/ 0 w 571500"/>
            <a:gd name="connsiteY1" fmla="*/ 2329296 h 2329296"/>
          </a:gdLst>
          <a:ahLst/>
          <a:cxnLst>
            <a:cxn ang="0">
              <a:pos x="connsiteX0" y="connsiteY0"/>
            </a:cxn>
            <a:cxn ang="0">
              <a:pos x="connsiteX1" y="connsiteY1"/>
            </a:cxn>
          </a:cxnLst>
          <a:rect l="l" t="t" r="r" b="b"/>
          <a:pathLst>
            <a:path w="571500" h="2329296">
              <a:moveTo>
                <a:pt x="571500" y="0"/>
              </a:moveTo>
              <a:lnTo>
                <a:pt x="0" y="2329296"/>
              </a:lnTo>
            </a:path>
          </a:pathLst>
        </a:custGeom>
        <a:noFill/>
        <a:ln w="635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952500</xdr:colOff>
      <xdr:row>33</xdr:row>
      <xdr:rowOff>34636</xdr:rowOff>
    </xdr:from>
    <xdr:to>
      <xdr:col>10</xdr:col>
      <xdr:colOff>571500</xdr:colOff>
      <xdr:row>40</xdr:row>
      <xdr:rowOff>69272</xdr:rowOff>
    </xdr:to>
    <xdr:sp macro="" textlink="">
      <xdr:nvSpPr>
        <xdr:cNvPr id="15" name="フリーフォーム 14"/>
        <xdr:cNvSpPr/>
      </xdr:nvSpPr>
      <xdr:spPr>
        <a:xfrm>
          <a:off x="10287000" y="8426161"/>
          <a:ext cx="1038225" cy="1634836"/>
        </a:xfrm>
        <a:custGeom>
          <a:avLst/>
          <a:gdLst>
            <a:gd name="connsiteX0" fmla="*/ 571500 w 571500"/>
            <a:gd name="connsiteY0" fmla="*/ 0 h 2329296"/>
            <a:gd name="connsiteX1" fmla="*/ 0 w 571500"/>
            <a:gd name="connsiteY1" fmla="*/ 2329296 h 2329296"/>
          </a:gdLst>
          <a:ahLst/>
          <a:cxnLst>
            <a:cxn ang="0">
              <a:pos x="connsiteX0" y="connsiteY0"/>
            </a:cxn>
            <a:cxn ang="0">
              <a:pos x="connsiteX1" y="connsiteY1"/>
            </a:cxn>
          </a:cxnLst>
          <a:rect l="l" t="t" r="r" b="b"/>
          <a:pathLst>
            <a:path w="571500" h="2329296">
              <a:moveTo>
                <a:pt x="571500" y="0"/>
              </a:moveTo>
              <a:lnTo>
                <a:pt x="0" y="2329296"/>
              </a:lnTo>
            </a:path>
          </a:pathLst>
        </a:custGeom>
        <a:noFill/>
        <a:ln w="635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12</xdr:col>
      <xdr:colOff>251105</xdr:colOff>
      <xdr:row>10</xdr:row>
      <xdr:rowOff>46814</xdr:rowOff>
    </xdr:from>
    <xdr:ext cx="857250" cy="6120000"/>
    <xdr:sp macro="" textlink="">
      <xdr:nvSpPr>
        <xdr:cNvPr id="16" name="テキスト ボックス 15"/>
        <xdr:cNvSpPr txBox="1"/>
      </xdr:nvSpPr>
      <xdr:spPr>
        <a:xfrm>
          <a:off x="14148080" y="3180539"/>
          <a:ext cx="857250" cy="6120000"/>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ctr" anchorCtr="0">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⑬　各部門の一次生産誘発額と二次生産誘発額の合計値と</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率の積</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M</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=(D</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+K</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L</a:t>
          </a:r>
          <a:r>
            <a:rPr kumimoji="1"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endParaRPr lang="ja-JP" altLang="ja-JP" sz="1200">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8</xdr:col>
      <xdr:colOff>505609</xdr:colOff>
      <xdr:row>0</xdr:row>
      <xdr:rowOff>559593</xdr:rowOff>
    </xdr:from>
    <xdr:ext cx="2098973" cy="631031"/>
    <xdr:sp macro="" textlink="">
      <xdr:nvSpPr>
        <xdr:cNvPr id="17" name="テキスト ボックス 16"/>
        <xdr:cNvSpPr txBox="1"/>
      </xdr:nvSpPr>
      <xdr:spPr>
        <a:xfrm>
          <a:off x="8649484" y="559593"/>
          <a:ext cx="2098973" cy="631031"/>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ctr" anchorCtr="0">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⑭</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増分の合計値</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F1=SUM</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L4:L</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endParaRPr lang="ja-JP" altLang="ja-JP" sz="1200">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7</xdr:col>
      <xdr:colOff>759618</xdr:colOff>
      <xdr:row>1</xdr:row>
      <xdr:rowOff>326231</xdr:rowOff>
    </xdr:from>
    <xdr:to>
      <xdr:col>8</xdr:col>
      <xdr:colOff>505609</xdr:colOff>
      <xdr:row>1</xdr:row>
      <xdr:rowOff>327675</xdr:rowOff>
    </xdr:to>
    <xdr:cxnSp macro="">
      <xdr:nvCxnSpPr>
        <xdr:cNvPr id="18" name="直線矢印コネクタ 17"/>
        <xdr:cNvCxnSpPr/>
      </xdr:nvCxnSpPr>
      <xdr:spPr>
        <a:xfrm flipH="1" flipV="1">
          <a:off x="7789068" y="954881"/>
          <a:ext cx="860416" cy="1444"/>
        </a:xfrm>
        <a:prstGeom prst="straightConnector1">
          <a:avLst/>
        </a:prstGeom>
        <a:ln w="25400">
          <a:solidFill>
            <a:srgbClr val="FF0000"/>
          </a:solidFill>
          <a:tailEnd type="arrow" w="lg"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oneCellAnchor>
    <xdr:from>
      <xdr:col>8</xdr:col>
      <xdr:colOff>505609</xdr:colOff>
      <xdr:row>0</xdr:row>
      <xdr:rowOff>559593</xdr:rowOff>
    </xdr:from>
    <xdr:ext cx="2098973" cy="631031"/>
    <xdr:sp macro="" textlink="">
      <xdr:nvSpPr>
        <xdr:cNvPr id="30" name="テキスト ボックス 29"/>
        <xdr:cNvSpPr txBox="1"/>
      </xdr:nvSpPr>
      <xdr:spPr>
        <a:xfrm>
          <a:off x="8661390" y="559593"/>
          <a:ext cx="2098973" cy="631031"/>
        </a:xfrm>
        <a:prstGeom prst="rect">
          <a:avLst/>
        </a:prstGeom>
        <a:solidFill>
          <a:schemeClr val="bg1">
            <a:lumMod val="95000"/>
          </a:schemeClr>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ctr" anchorCtr="0">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⑭</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増分の合計値</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F1=SUM</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L4:L</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a:t>
          </a:r>
          <a:endParaRPr lang="ja-JP" altLang="ja-JP" sz="1200">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7</xdr:col>
      <xdr:colOff>759618</xdr:colOff>
      <xdr:row>1</xdr:row>
      <xdr:rowOff>326231</xdr:rowOff>
    </xdr:from>
    <xdr:to>
      <xdr:col>8</xdr:col>
      <xdr:colOff>505609</xdr:colOff>
      <xdr:row>1</xdr:row>
      <xdr:rowOff>327675</xdr:rowOff>
    </xdr:to>
    <xdr:cxnSp macro="">
      <xdr:nvCxnSpPr>
        <xdr:cNvPr id="3" name="直線矢印コネクタ 2"/>
        <xdr:cNvCxnSpPr/>
      </xdr:nvCxnSpPr>
      <xdr:spPr>
        <a:xfrm flipH="1" flipV="1">
          <a:off x="7796212" y="707231"/>
          <a:ext cx="865178" cy="1444"/>
        </a:xfrm>
        <a:prstGeom prst="straightConnector1">
          <a:avLst/>
        </a:prstGeom>
        <a:ln w="25400">
          <a:solidFill>
            <a:srgbClr val="FF0000"/>
          </a:solidFill>
          <a:tailEnd type="arrow" w="lg"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238125</xdr:colOff>
      <xdr:row>4</xdr:row>
      <xdr:rowOff>342900</xdr:rowOff>
    </xdr:from>
    <xdr:to>
      <xdr:col>8</xdr:col>
      <xdr:colOff>1508125</xdr:colOff>
      <xdr:row>6</xdr:row>
      <xdr:rowOff>342900</xdr:rowOff>
    </xdr:to>
    <xdr:sp macro="" textlink="">
      <xdr:nvSpPr>
        <xdr:cNvPr id="2" name="右矢印 1"/>
        <xdr:cNvSpPr/>
      </xdr:nvSpPr>
      <xdr:spPr>
        <a:xfrm>
          <a:off x="6619875" y="2752725"/>
          <a:ext cx="1270000" cy="762000"/>
        </a:xfrm>
        <a:prstGeom prst="rightArrow">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比率に変換</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57150</xdr:colOff>
      <xdr:row>32</xdr:row>
      <xdr:rowOff>152401</xdr:rowOff>
    </xdr:from>
    <xdr:to>
      <xdr:col>6</xdr:col>
      <xdr:colOff>295275</xdr:colOff>
      <xdr:row>41</xdr:row>
      <xdr:rowOff>69058</xdr:rowOff>
    </xdr:to>
    <xdr:sp macro="" textlink="">
      <xdr:nvSpPr>
        <xdr:cNvPr id="2" name="四角形吹き出し 1"/>
        <xdr:cNvSpPr/>
      </xdr:nvSpPr>
      <xdr:spPr>
        <a:xfrm>
          <a:off x="1971675" y="2828926"/>
          <a:ext cx="3124200" cy="1373982"/>
        </a:xfrm>
        <a:prstGeom prst="wedgeRectCallout">
          <a:avLst>
            <a:gd name="adj1" fmla="val -35201"/>
            <a:gd name="adj2" fmla="val 118920"/>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部門表での農林水産業部門の県内生産額は</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108</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部門表の耕種農業、畜産、農業サービス、林業、漁業の合計額になっています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400049</xdr:colOff>
      <xdr:row>10</xdr:row>
      <xdr:rowOff>133350</xdr:rowOff>
    </xdr:from>
    <xdr:to>
      <xdr:col>8</xdr:col>
      <xdr:colOff>200024</xdr:colOff>
      <xdr:row>17</xdr:row>
      <xdr:rowOff>85725</xdr:rowOff>
    </xdr:to>
    <xdr:sp macro="" textlink="">
      <xdr:nvSpPr>
        <xdr:cNvPr id="2" name="四角形吹き出し 1"/>
        <xdr:cNvSpPr/>
      </xdr:nvSpPr>
      <xdr:spPr>
        <a:xfrm>
          <a:off x="4076699" y="2409825"/>
          <a:ext cx="2905125" cy="1019175"/>
        </a:xfrm>
        <a:prstGeom prst="wedgeRectCallout">
          <a:avLst>
            <a:gd name="adj1" fmla="val -116544"/>
            <a:gd name="adj2" fmla="val -94642"/>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部門表では、</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001~005</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が統合されて「農林水産業」、</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006~008</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が統合されて鉱業という部門になっています</a:t>
          </a:r>
        </a:p>
      </xdr:txBody>
    </xdr:sp>
    <xdr:clientData/>
  </xdr:twoCellAnchor>
  <xdr:twoCellAnchor>
    <xdr:from>
      <xdr:col>4</xdr:col>
      <xdr:colOff>323849</xdr:colOff>
      <xdr:row>25</xdr:row>
      <xdr:rowOff>95250</xdr:rowOff>
    </xdr:from>
    <xdr:to>
      <xdr:col>8</xdr:col>
      <xdr:colOff>409575</xdr:colOff>
      <xdr:row>33</xdr:row>
      <xdr:rowOff>19050</xdr:rowOff>
    </xdr:to>
    <xdr:sp macro="" textlink="">
      <xdr:nvSpPr>
        <xdr:cNvPr id="3" name="四角形吹き出し 2"/>
        <xdr:cNvSpPr/>
      </xdr:nvSpPr>
      <xdr:spPr>
        <a:xfrm>
          <a:off x="4000499" y="4657725"/>
          <a:ext cx="3190876" cy="1143000"/>
        </a:xfrm>
        <a:prstGeom prst="wedgeRectCallout">
          <a:avLst>
            <a:gd name="adj1" fmla="val -133436"/>
            <a:gd name="adj2" fmla="val -77142"/>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部門表では、</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019</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030</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031</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032</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063</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064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が統合されて「その他の製造工業製品」という部門になっています</a:t>
          </a:r>
        </a:p>
      </xdr:txBody>
    </xdr:sp>
    <xdr:clientData/>
  </xdr:twoCellAnchor>
  <xdr:twoCellAnchor>
    <xdr:from>
      <xdr:col>2</xdr:col>
      <xdr:colOff>1702594</xdr:colOff>
      <xdr:row>105</xdr:row>
      <xdr:rowOff>11906</xdr:rowOff>
    </xdr:from>
    <xdr:to>
      <xdr:col>5</xdr:col>
      <xdr:colOff>788196</xdr:colOff>
      <xdr:row>110</xdr:row>
      <xdr:rowOff>11907</xdr:rowOff>
    </xdr:to>
    <xdr:sp macro="" textlink="">
      <xdr:nvSpPr>
        <xdr:cNvPr id="4" name="四角形吹き出し 3"/>
        <xdr:cNvSpPr/>
      </xdr:nvSpPr>
      <xdr:spPr>
        <a:xfrm>
          <a:off x="2064544" y="8555831"/>
          <a:ext cx="3181352" cy="762001"/>
        </a:xfrm>
        <a:prstGeom prst="wedgeRectCallout">
          <a:avLst>
            <a:gd name="adj1" fmla="val -41340"/>
            <a:gd name="adj2" fmla="val 202754"/>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部門表では、</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114,115</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が統合されて「資本減耗引当」という部門になっています</a:t>
          </a:r>
        </a:p>
      </xdr:txBody>
    </xdr:sp>
    <xdr:clientData/>
  </xdr:twoCellAnchor>
  <xdr:twoCellAnchor>
    <xdr:from>
      <xdr:col>113</xdr:col>
      <xdr:colOff>0</xdr:colOff>
      <xdr:row>11</xdr:row>
      <xdr:rowOff>0</xdr:rowOff>
    </xdr:from>
    <xdr:to>
      <xdr:col>116</xdr:col>
      <xdr:colOff>216695</xdr:colOff>
      <xdr:row>17</xdr:row>
      <xdr:rowOff>107157</xdr:rowOff>
    </xdr:to>
    <xdr:sp macro="" textlink="">
      <xdr:nvSpPr>
        <xdr:cNvPr id="5" name="四角形吹き出し 4"/>
        <xdr:cNvSpPr/>
      </xdr:nvSpPr>
      <xdr:spPr>
        <a:xfrm>
          <a:off x="14163675" y="2428875"/>
          <a:ext cx="2912270" cy="1021557"/>
        </a:xfrm>
        <a:prstGeom prst="wedgeRectCallout">
          <a:avLst>
            <a:gd name="adj1" fmla="val 4668"/>
            <a:gd name="adj2" fmla="val -142918"/>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部門表では、</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113~114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が統合されて「一般政府消費支出」という部門になっています</a:t>
          </a:r>
        </a:p>
      </xdr:txBody>
    </xdr:sp>
    <xdr:clientData/>
  </xdr:twoCellAnchor>
  <xdr:twoCellAnchor>
    <xdr:from>
      <xdr:col>123</xdr:col>
      <xdr:colOff>140491</xdr:colOff>
      <xdr:row>4</xdr:row>
      <xdr:rowOff>581024</xdr:rowOff>
    </xdr:from>
    <xdr:to>
      <xdr:col>126</xdr:col>
      <xdr:colOff>59530</xdr:colOff>
      <xdr:row>13</xdr:row>
      <xdr:rowOff>71438</xdr:rowOff>
    </xdr:to>
    <xdr:sp macro="" textlink="">
      <xdr:nvSpPr>
        <xdr:cNvPr id="6" name="四角形吹き出し 5"/>
        <xdr:cNvSpPr/>
      </xdr:nvSpPr>
      <xdr:spPr>
        <a:xfrm>
          <a:off x="17856991" y="1485899"/>
          <a:ext cx="2919414" cy="1319214"/>
        </a:xfrm>
        <a:prstGeom prst="wedgeRectCallout">
          <a:avLst>
            <a:gd name="adj1" fmla="val 89434"/>
            <a:gd name="adj2" fmla="val -8990"/>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部門表では統合されている部門の県内生産額の合計値です。</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部門表の県内生産額の値と比べると同じになっているのが分かります</a:t>
          </a:r>
        </a:p>
      </xdr:txBody>
    </xdr:sp>
    <xdr:clientData/>
  </xdr:twoCellAnchor>
  <xdr:twoCellAnchor>
    <xdr:from>
      <xdr:col>107</xdr:col>
      <xdr:colOff>357187</xdr:colOff>
      <xdr:row>11</xdr:row>
      <xdr:rowOff>11907</xdr:rowOff>
    </xdr:from>
    <xdr:to>
      <xdr:col>111</xdr:col>
      <xdr:colOff>276226</xdr:colOff>
      <xdr:row>14</xdr:row>
      <xdr:rowOff>23813</xdr:rowOff>
    </xdr:to>
    <xdr:sp macro="" textlink="">
      <xdr:nvSpPr>
        <xdr:cNvPr id="7" name="四角形吹き出し 6"/>
        <xdr:cNvSpPr/>
      </xdr:nvSpPr>
      <xdr:spPr>
        <a:xfrm>
          <a:off x="9691687" y="2440782"/>
          <a:ext cx="2909889" cy="469106"/>
        </a:xfrm>
        <a:prstGeom prst="wedgeRectCallout">
          <a:avLst>
            <a:gd name="adj1" fmla="val -57167"/>
            <a:gd name="adj2" fmla="val -394039"/>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009~104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が非表示になっています</a:t>
          </a:r>
        </a:p>
      </xdr:txBody>
    </xdr:sp>
    <xdr:clientData/>
  </xdr:twoCellAnchor>
  <xdr:twoCellAnchor>
    <xdr:from>
      <xdr:col>123</xdr:col>
      <xdr:colOff>676273</xdr:colOff>
      <xdr:row>0</xdr:row>
      <xdr:rowOff>69056</xdr:rowOff>
    </xdr:from>
    <xdr:to>
      <xdr:col>126</xdr:col>
      <xdr:colOff>595313</xdr:colOff>
      <xdr:row>1</xdr:row>
      <xdr:rowOff>116680</xdr:rowOff>
    </xdr:to>
    <xdr:sp macro="" textlink="">
      <xdr:nvSpPr>
        <xdr:cNvPr id="8" name="四角形吹き出し 7"/>
        <xdr:cNvSpPr/>
      </xdr:nvSpPr>
      <xdr:spPr>
        <a:xfrm>
          <a:off x="18392773" y="69056"/>
          <a:ext cx="2919415" cy="466724"/>
        </a:xfrm>
        <a:prstGeom prst="wedgeRectCallout">
          <a:avLst>
            <a:gd name="adj1" fmla="val -67814"/>
            <a:gd name="adj2" fmla="val 125962"/>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116~123</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が非表示になっています</a:t>
          </a:r>
        </a:p>
      </xdr:txBody>
    </xdr:sp>
    <xdr:clientData/>
  </xdr:twoCellAnchor>
  <xdr:twoCellAnchor>
    <xdr:from>
      <xdr:col>2</xdr:col>
      <xdr:colOff>2033586</xdr:colOff>
      <xdr:row>98</xdr:row>
      <xdr:rowOff>21433</xdr:rowOff>
    </xdr:from>
    <xdr:to>
      <xdr:col>6</xdr:col>
      <xdr:colOff>1</xdr:colOff>
      <xdr:row>101</xdr:row>
      <xdr:rowOff>33338</xdr:rowOff>
    </xdr:to>
    <xdr:sp macro="" textlink="">
      <xdr:nvSpPr>
        <xdr:cNvPr id="9" name="四角形吹き出し 8"/>
        <xdr:cNvSpPr/>
      </xdr:nvSpPr>
      <xdr:spPr>
        <a:xfrm>
          <a:off x="2395536" y="7498558"/>
          <a:ext cx="2900365" cy="469105"/>
        </a:xfrm>
        <a:prstGeom prst="wedgeRectCallout">
          <a:avLst>
            <a:gd name="adj1" fmla="val -121868"/>
            <a:gd name="adj2" fmla="val -231539"/>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034~087</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が非表示になっています</a:t>
          </a:r>
        </a:p>
      </xdr:txBody>
    </xdr:sp>
    <xdr:clientData/>
  </xdr:twoCellAnchor>
  <xdr:twoCellAnchor>
    <xdr:from>
      <xdr:col>4</xdr:col>
      <xdr:colOff>107156</xdr:colOff>
      <xdr:row>111</xdr:row>
      <xdr:rowOff>69056</xdr:rowOff>
    </xdr:from>
    <xdr:to>
      <xdr:col>10</xdr:col>
      <xdr:colOff>154784</xdr:colOff>
      <xdr:row>116</xdr:row>
      <xdr:rowOff>69057</xdr:rowOff>
    </xdr:to>
    <xdr:sp macro="" textlink="">
      <xdr:nvSpPr>
        <xdr:cNvPr id="10" name="四角形吹き出し 9"/>
        <xdr:cNvSpPr/>
      </xdr:nvSpPr>
      <xdr:spPr>
        <a:xfrm>
          <a:off x="3783806" y="9527381"/>
          <a:ext cx="4876803" cy="762001"/>
        </a:xfrm>
        <a:prstGeom prst="wedgeRectCallout">
          <a:avLst>
            <a:gd name="adj1" fmla="val -21579"/>
            <a:gd name="adj2" fmla="val 164292"/>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黄色セルの合計額は</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126,489,374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千円で、</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部門表（図</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13</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）の</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D49</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セルの値と同じになっています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314325</xdr:colOff>
      <xdr:row>0</xdr:row>
      <xdr:rowOff>439208</xdr:rowOff>
    </xdr:from>
    <xdr:to>
      <xdr:col>10</xdr:col>
      <xdr:colOff>733425</xdr:colOff>
      <xdr:row>1</xdr:row>
      <xdr:rowOff>128058</xdr:rowOff>
    </xdr:to>
    <xdr:sp macro="" textlink="">
      <xdr:nvSpPr>
        <xdr:cNvPr id="2" name="四角形吹き出し 1"/>
        <xdr:cNvSpPr/>
      </xdr:nvSpPr>
      <xdr:spPr>
        <a:xfrm>
          <a:off x="7045325" y="439208"/>
          <a:ext cx="1773767" cy="450850"/>
        </a:xfrm>
        <a:prstGeom prst="wedgeRectCallout">
          <a:avLst>
            <a:gd name="adj1" fmla="val -50729"/>
            <a:gd name="adj2" fmla="val 159868"/>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①計算用の列を挿入</a:t>
          </a:r>
        </a:p>
      </xdr:txBody>
    </xdr:sp>
    <xdr:clientData/>
  </xdr:twoCellAnchor>
  <xdr:twoCellAnchor>
    <xdr:from>
      <xdr:col>3</xdr:col>
      <xdr:colOff>419101</xdr:colOff>
      <xdr:row>1</xdr:row>
      <xdr:rowOff>42333</xdr:rowOff>
    </xdr:from>
    <xdr:to>
      <xdr:col>7</xdr:col>
      <xdr:colOff>57151</xdr:colOff>
      <xdr:row>6</xdr:row>
      <xdr:rowOff>8468</xdr:rowOff>
    </xdr:to>
    <xdr:sp macro="" textlink="">
      <xdr:nvSpPr>
        <xdr:cNvPr id="3" name="四角形吹き出し 2"/>
        <xdr:cNvSpPr/>
      </xdr:nvSpPr>
      <xdr:spPr>
        <a:xfrm>
          <a:off x="3297768" y="804333"/>
          <a:ext cx="2717800" cy="1056218"/>
        </a:xfrm>
        <a:prstGeom prst="wedgeRectCallout">
          <a:avLst>
            <a:gd name="adj1" fmla="val 90401"/>
            <a:gd name="adj2" fmla="val 80178"/>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③統合する部門</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黒□枠内</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への</a:t>
          </a:r>
          <a:endPar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投入金額を足し合わせる（赤字）。内生部門計より下（</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109</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132</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）は漁業部門の値をコピー＆ペースト</a:t>
          </a:r>
        </a:p>
      </xdr:txBody>
    </xdr:sp>
    <xdr:clientData/>
  </xdr:twoCellAnchor>
  <xdr:twoCellAnchor>
    <xdr:from>
      <xdr:col>2</xdr:col>
      <xdr:colOff>371475</xdr:colOff>
      <xdr:row>12</xdr:row>
      <xdr:rowOff>142875</xdr:rowOff>
    </xdr:from>
    <xdr:to>
      <xdr:col>2</xdr:col>
      <xdr:colOff>2152650</xdr:colOff>
      <xdr:row>15</xdr:row>
      <xdr:rowOff>38100</xdr:rowOff>
    </xdr:to>
    <xdr:sp macro="" textlink="">
      <xdr:nvSpPr>
        <xdr:cNvPr id="4" name="四角形吹き出し 3"/>
        <xdr:cNvSpPr/>
      </xdr:nvSpPr>
      <xdr:spPr>
        <a:xfrm>
          <a:off x="733425" y="2771775"/>
          <a:ext cx="1781175" cy="361950"/>
        </a:xfrm>
        <a:prstGeom prst="wedgeRectCallout">
          <a:avLst>
            <a:gd name="adj1" fmla="val -67307"/>
            <a:gd name="adj2" fmla="val -153290"/>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②計算用の列を挿入</a:t>
          </a:r>
        </a:p>
      </xdr:txBody>
    </xdr:sp>
    <xdr:clientData/>
  </xdr:twoCellAnchor>
  <xdr:twoCellAnchor>
    <xdr:from>
      <xdr:col>2</xdr:col>
      <xdr:colOff>2419351</xdr:colOff>
      <xdr:row>14</xdr:row>
      <xdr:rowOff>9525</xdr:rowOff>
    </xdr:from>
    <xdr:to>
      <xdr:col>6</xdr:col>
      <xdr:colOff>228601</xdr:colOff>
      <xdr:row>22</xdr:row>
      <xdr:rowOff>95251</xdr:rowOff>
    </xdr:to>
    <xdr:sp macro="" textlink="">
      <xdr:nvSpPr>
        <xdr:cNvPr id="5" name="四角形吹き出し 4"/>
        <xdr:cNvSpPr/>
      </xdr:nvSpPr>
      <xdr:spPr>
        <a:xfrm>
          <a:off x="2781301" y="2952750"/>
          <a:ext cx="2743200" cy="1323976"/>
        </a:xfrm>
        <a:prstGeom prst="wedgeRectCallout">
          <a:avLst>
            <a:gd name="adj1" fmla="val 52554"/>
            <a:gd name="adj2" fmla="val -91764"/>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③統合する部門</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緑□枠内</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への</a:t>
          </a:r>
          <a:endPar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算出金額を足し合わせる（青字）。内生部門より右（</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109</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132</a:t>
          </a:r>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）は漁業部門の値をコピー＆ペースト</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314324</xdr:colOff>
      <xdr:row>47</xdr:row>
      <xdr:rowOff>104775</xdr:rowOff>
    </xdr:from>
    <xdr:to>
      <xdr:col>6</xdr:col>
      <xdr:colOff>485774</xdr:colOff>
      <xdr:row>49</xdr:row>
      <xdr:rowOff>19049</xdr:rowOff>
    </xdr:to>
    <xdr:sp macro="" textlink="">
      <xdr:nvSpPr>
        <xdr:cNvPr id="5" name="四角形吹き出し 4"/>
        <xdr:cNvSpPr/>
      </xdr:nvSpPr>
      <xdr:spPr>
        <a:xfrm>
          <a:off x="3105149" y="6934200"/>
          <a:ext cx="3057525" cy="409574"/>
        </a:xfrm>
        <a:prstGeom prst="wedgeRectCallout">
          <a:avLst>
            <a:gd name="adj1" fmla="val -60809"/>
            <a:gd name="adj2" fmla="val 198056"/>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細分化前の農林水産業の産出構造</a:t>
          </a:r>
        </a:p>
      </xdr:txBody>
    </xdr:sp>
    <xdr:clientData/>
  </xdr:twoCellAnchor>
  <xdr:twoCellAnchor>
    <xdr:from>
      <xdr:col>50</xdr:col>
      <xdr:colOff>380999</xdr:colOff>
      <xdr:row>8</xdr:row>
      <xdr:rowOff>152400</xdr:rowOff>
    </xdr:from>
    <xdr:to>
      <xdr:col>53</xdr:col>
      <xdr:colOff>552449</xdr:colOff>
      <xdr:row>10</xdr:row>
      <xdr:rowOff>38100</xdr:rowOff>
    </xdr:to>
    <xdr:sp macro="" textlink="">
      <xdr:nvSpPr>
        <xdr:cNvPr id="6" name="四角形吹き出し 5"/>
        <xdr:cNvSpPr/>
      </xdr:nvSpPr>
      <xdr:spPr>
        <a:xfrm>
          <a:off x="12792074" y="2028825"/>
          <a:ext cx="3057525" cy="381000"/>
        </a:xfrm>
        <a:prstGeom prst="wedgeRectCallout">
          <a:avLst>
            <a:gd name="adj1" fmla="val 58817"/>
            <a:gd name="adj2" fmla="val -242537"/>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細分化前の農林水産業の投入構造</a:t>
          </a:r>
        </a:p>
      </xdr:txBody>
    </xdr:sp>
    <xdr:clientData/>
  </xdr:twoCellAnchor>
  <xdr:twoCellAnchor>
    <xdr:from>
      <xdr:col>3</xdr:col>
      <xdr:colOff>307975</xdr:colOff>
      <xdr:row>2</xdr:row>
      <xdr:rowOff>63500</xdr:rowOff>
    </xdr:from>
    <xdr:to>
      <xdr:col>6</xdr:col>
      <xdr:colOff>774699</xdr:colOff>
      <xdr:row>3</xdr:row>
      <xdr:rowOff>123826</xdr:rowOff>
    </xdr:to>
    <xdr:sp macro="" textlink="">
      <xdr:nvSpPr>
        <xdr:cNvPr id="7" name="四角形吹き出し 6"/>
        <xdr:cNvSpPr/>
      </xdr:nvSpPr>
      <xdr:spPr>
        <a:xfrm>
          <a:off x="3101975" y="730250"/>
          <a:ext cx="3371849" cy="822326"/>
        </a:xfrm>
        <a:prstGeom prst="wedgeRectCallout">
          <a:avLst>
            <a:gd name="adj1" fmla="val -37691"/>
            <a:gd name="adj2" fmla="val 81508"/>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細分化前の農林水産業の投入構造から漁業の投入構造を差し引きます（青字）</a:t>
          </a:r>
        </a:p>
      </xdr:txBody>
    </xdr:sp>
    <xdr:clientData/>
  </xdr:twoCellAnchor>
  <xdr:twoCellAnchor>
    <xdr:from>
      <xdr:col>0</xdr:col>
      <xdr:colOff>123825</xdr:colOff>
      <xdr:row>8</xdr:row>
      <xdr:rowOff>190500</xdr:rowOff>
    </xdr:from>
    <xdr:to>
      <xdr:col>2</xdr:col>
      <xdr:colOff>1457325</xdr:colOff>
      <xdr:row>12</xdr:row>
      <xdr:rowOff>190500</xdr:rowOff>
    </xdr:to>
    <xdr:sp macro="" textlink="">
      <xdr:nvSpPr>
        <xdr:cNvPr id="8" name="四角形吹き出し 7"/>
        <xdr:cNvSpPr/>
      </xdr:nvSpPr>
      <xdr:spPr>
        <a:xfrm>
          <a:off x="123825" y="2066925"/>
          <a:ext cx="2524125" cy="990600"/>
        </a:xfrm>
        <a:prstGeom prst="wedgeRectCallout">
          <a:avLst>
            <a:gd name="adj1" fmla="val 20665"/>
            <a:gd name="adj2" fmla="val -94649"/>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細分化前の農林水産業の産出構造から漁業の産出構造を差し引きます（緑字）</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401363</xdr:colOff>
      <xdr:row>2</xdr:row>
      <xdr:rowOff>38104</xdr:rowOff>
    </xdr:from>
    <xdr:to>
      <xdr:col>8</xdr:col>
      <xdr:colOff>293963</xdr:colOff>
      <xdr:row>43</xdr:row>
      <xdr:rowOff>28877</xdr:rowOff>
    </xdr:to>
    <xdr:pic>
      <xdr:nvPicPr>
        <xdr:cNvPr id="2"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1363" y="619129"/>
          <a:ext cx="5760000" cy="8191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444223</xdr:colOff>
      <xdr:row>2</xdr:row>
      <xdr:rowOff>28578</xdr:rowOff>
    </xdr:from>
    <xdr:to>
      <xdr:col>17</xdr:col>
      <xdr:colOff>336823</xdr:colOff>
      <xdr:row>42</xdr:row>
      <xdr:rowOff>197324</xdr:rowOff>
    </xdr:to>
    <xdr:pic>
      <xdr:nvPicPr>
        <xdr:cNvPr id="3" name="図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45048" y="609603"/>
          <a:ext cx="5760000" cy="8169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142875</xdr:colOff>
      <xdr:row>1</xdr:row>
      <xdr:rowOff>66675</xdr:rowOff>
    </xdr:from>
    <xdr:to>
      <xdr:col>8</xdr:col>
      <xdr:colOff>552451</xdr:colOff>
      <xdr:row>44</xdr:row>
      <xdr:rowOff>11906</xdr:rowOff>
    </xdr:to>
    <xdr:sp macro="" textlink="">
      <xdr:nvSpPr>
        <xdr:cNvPr id="4" name="正方形/長方形 3"/>
        <xdr:cNvSpPr/>
      </xdr:nvSpPr>
      <xdr:spPr>
        <a:xfrm>
          <a:off x="142875" y="447675"/>
          <a:ext cx="6276976" cy="8546306"/>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185735</xdr:colOff>
      <xdr:row>1</xdr:row>
      <xdr:rowOff>66675</xdr:rowOff>
    </xdr:from>
    <xdr:to>
      <xdr:col>17</xdr:col>
      <xdr:colOff>595311</xdr:colOff>
      <xdr:row>44</xdr:row>
      <xdr:rowOff>11906</xdr:rowOff>
    </xdr:to>
    <xdr:sp macro="" textlink="">
      <xdr:nvSpPr>
        <xdr:cNvPr id="5" name="正方形/長方形 4"/>
        <xdr:cNvSpPr/>
      </xdr:nvSpPr>
      <xdr:spPr>
        <a:xfrm>
          <a:off x="6786560" y="447675"/>
          <a:ext cx="6276976" cy="8546306"/>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142875</xdr:colOff>
      <xdr:row>5</xdr:row>
      <xdr:rowOff>85725</xdr:rowOff>
    </xdr:from>
    <xdr:to>
      <xdr:col>6</xdr:col>
      <xdr:colOff>571500</xdr:colOff>
      <xdr:row>7</xdr:row>
      <xdr:rowOff>142875</xdr:rowOff>
    </xdr:to>
    <xdr:sp macro="" textlink="">
      <xdr:nvSpPr>
        <xdr:cNvPr id="2" name="右矢印 1"/>
        <xdr:cNvSpPr/>
      </xdr:nvSpPr>
      <xdr:spPr>
        <a:xfrm>
          <a:off x="5829300" y="1457325"/>
          <a:ext cx="428625" cy="552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841601</xdr:colOff>
      <xdr:row>19</xdr:row>
      <xdr:rowOff>3414</xdr:rowOff>
    </xdr:from>
    <xdr:to>
      <xdr:col>7</xdr:col>
      <xdr:colOff>748393</xdr:colOff>
      <xdr:row>35</xdr:row>
      <xdr:rowOff>201385</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594633</xdr:colOff>
      <xdr:row>36</xdr:row>
      <xdr:rowOff>106135</xdr:rowOff>
    </xdr:from>
    <xdr:ext cx="7408310" cy="515782"/>
    <xdr:sp macro="" textlink="">
      <xdr:nvSpPr>
        <xdr:cNvPr id="4" name="テキスト ボックス 3"/>
        <xdr:cNvSpPr txBox="1"/>
      </xdr:nvSpPr>
      <xdr:spPr>
        <a:xfrm>
          <a:off x="866776" y="8950778"/>
          <a:ext cx="7408310" cy="515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図</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24</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宮古湾周辺における釣果の減少率と遊漁者の減少率の関係</a:t>
          </a:r>
        </a:p>
      </xdr:txBody>
    </xdr:sp>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171450</xdr:colOff>
      <xdr:row>2</xdr:row>
      <xdr:rowOff>126694</xdr:rowOff>
    </xdr:from>
    <xdr:to>
      <xdr:col>11</xdr:col>
      <xdr:colOff>247651</xdr:colOff>
      <xdr:row>14</xdr:row>
      <xdr:rowOff>69849</xdr:rowOff>
    </xdr:to>
    <xdr:pic>
      <xdr:nvPicPr>
        <xdr:cNvPr id="2" name="図 1"/>
        <xdr:cNvPicPr>
          <a:picLocks noChangeAspect="1"/>
        </xdr:cNvPicPr>
      </xdr:nvPicPr>
      <xdr:blipFill rotWithShape="1">
        <a:blip xmlns:r="http://schemas.openxmlformats.org/officeDocument/2006/relationships" r:embed="rId1"/>
        <a:srcRect t="20315" r="3794" b="20042"/>
        <a:stretch/>
      </xdr:blipFill>
      <xdr:spPr>
        <a:xfrm>
          <a:off x="171450" y="761694"/>
          <a:ext cx="10728326" cy="3753155"/>
        </a:xfrm>
        <a:prstGeom prst="rect">
          <a:avLst/>
        </a:prstGeom>
      </xdr:spPr>
    </xdr:pic>
    <xdr:clientData/>
  </xdr:twoCellAnchor>
  <xdr:oneCellAnchor>
    <xdr:from>
      <xdr:col>0</xdr:col>
      <xdr:colOff>161924</xdr:colOff>
      <xdr:row>0</xdr:row>
      <xdr:rowOff>53975</xdr:rowOff>
    </xdr:from>
    <xdr:ext cx="12347576" cy="515782"/>
    <xdr:sp macro="" textlink="">
      <xdr:nvSpPr>
        <xdr:cNvPr id="3" name="テキスト ボックス 2"/>
        <xdr:cNvSpPr txBox="1"/>
      </xdr:nvSpPr>
      <xdr:spPr>
        <a:xfrm>
          <a:off x="161924" y="53975"/>
          <a:ext cx="12347576" cy="515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図</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26</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宮古湾周辺におけるヒラメ遊漁者の放流負担金支払い意思額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Excel</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でできる環境評価</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Ver.4.0</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*より）</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0</xdr:col>
      <xdr:colOff>161925</xdr:colOff>
      <xdr:row>14</xdr:row>
      <xdr:rowOff>98425</xdr:rowOff>
    </xdr:from>
    <xdr:ext cx="8736366" cy="854593"/>
    <xdr:sp macro="" textlink="">
      <xdr:nvSpPr>
        <xdr:cNvPr id="4" name="テキスト ボックス 3"/>
        <xdr:cNvSpPr txBox="1"/>
      </xdr:nvSpPr>
      <xdr:spPr>
        <a:xfrm>
          <a:off x="161925" y="4543425"/>
          <a:ext cx="8736366" cy="8545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800">
              <a:latin typeface="Meiryo UI" panose="020B0604030504040204" pitchFamily="50" charset="-128"/>
              <a:ea typeface="Meiryo UI" panose="020B0604030504040204" pitchFamily="50" charset="-128"/>
              <a:cs typeface="Meiryo UI" panose="020B0604030504040204" pitchFamily="50" charset="-128"/>
            </a:rPr>
            <a:t>http://kkuri.eco.coocan.jp/research/introtxt/index.html</a:t>
          </a:r>
        </a:p>
        <a:p>
          <a:r>
            <a:rPr kumimoji="1" lang="ja-JP" altLang="en-US" sz="1800">
              <a:latin typeface="Meiryo UI" panose="020B0604030504040204" pitchFamily="50" charset="-128"/>
              <a:ea typeface="Meiryo UI" panose="020B0604030504040204" pitchFamily="50" charset="-128"/>
              <a:cs typeface="Meiryo UI" panose="020B0604030504040204" pitchFamily="50" charset="-128"/>
            </a:rPr>
            <a:t>（栗山浩一・柘植隆宏・庄子　康．</a:t>
          </a:r>
          <a:r>
            <a:rPr kumimoji="1" lang="en-US" altLang="ja-JP" sz="18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800">
              <a:latin typeface="Meiryo UI" panose="020B0604030504040204" pitchFamily="50" charset="-128"/>
              <a:ea typeface="Meiryo UI" panose="020B0604030504040204" pitchFamily="50" charset="-128"/>
              <a:cs typeface="Meiryo UI" panose="020B0604030504040204" pitchFamily="50" charset="-128"/>
            </a:rPr>
            <a:t>初心者のための環境評価入門</a:t>
          </a:r>
          <a:r>
            <a:rPr kumimoji="1" lang="en-US" altLang="ja-JP" sz="18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800">
              <a:latin typeface="Meiryo UI" panose="020B0604030504040204" pitchFamily="50" charset="-128"/>
              <a:ea typeface="Meiryo UI" panose="020B0604030504040204" pitchFamily="50" charset="-128"/>
              <a:cs typeface="Meiryo UI" panose="020B0604030504040204" pitchFamily="50" charset="-128"/>
            </a:rPr>
            <a:t>勁草書房、</a:t>
          </a:r>
          <a:r>
            <a:rPr kumimoji="1" lang="en-US" altLang="ja-JP" sz="1800">
              <a:latin typeface="Meiryo UI" panose="020B0604030504040204" pitchFamily="50" charset="-128"/>
              <a:ea typeface="Meiryo UI" panose="020B0604030504040204" pitchFamily="50" charset="-128"/>
              <a:cs typeface="Meiryo UI" panose="020B0604030504040204" pitchFamily="50" charset="-128"/>
            </a:rPr>
            <a:t>2013</a:t>
          </a:r>
          <a:r>
            <a:rPr kumimoji="1" lang="ja-JP" altLang="en-US" sz="1800">
              <a:latin typeface="Meiryo UI" panose="020B0604030504040204" pitchFamily="50" charset="-128"/>
              <a:ea typeface="Meiryo UI" panose="020B0604030504040204" pitchFamily="50" charset="-128"/>
              <a:cs typeface="Meiryo UI" panose="020B0604030504040204" pitchFamily="50" charset="-128"/>
            </a:rPr>
            <a:t>年）</a:t>
          </a:r>
          <a:endParaRPr kumimoji="1" lang="en-US" altLang="ja-JP" sz="18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4</xdr:col>
      <xdr:colOff>809626</xdr:colOff>
      <xdr:row>10</xdr:row>
      <xdr:rowOff>282575</xdr:rowOff>
    </xdr:from>
    <xdr:to>
      <xdr:col>6</xdr:col>
      <xdr:colOff>28576</xdr:colOff>
      <xdr:row>12</xdr:row>
      <xdr:rowOff>22225</xdr:rowOff>
    </xdr:to>
    <xdr:sp macro="" textlink="">
      <xdr:nvSpPr>
        <xdr:cNvPr id="5" name="正方形/長方形 4"/>
        <xdr:cNvSpPr/>
      </xdr:nvSpPr>
      <xdr:spPr>
        <a:xfrm>
          <a:off x="4651376" y="3457575"/>
          <a:ext cx="1139825" cy="3746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114300</xdr:colOff>
      <xdr:row>10</xdr:row>
      <xdr:rowOff>311150</xdr:rowOff>
    </xdr:from>
    <xdr:to>
      <xdr:col>6</xdr:col>
      <xdr:colOff>457200</xdr:colOff>
      <xdr:row>11</xdr:row>
      <xdr:rowOff>282575</xdr:rowOff>
    </xdr:to>
    <xdr:sp macro="" textlink="">
      <xdr:nvSpPr>
        <xdr:cNvPr id="6" name="右矢印 5"/>
        <xdr:cNvSpPr/>
      </xdr:nvSpPr>
      <xdr:spPr>
        <a:xfrm flipH="1">
          <a:off x="5876925" y="3486150"/>
          <a:ext cx="342900" cy="288925"/>
        </a:xfrm>
        <a:prstGeom prst="rightArrow">
          <a:avLst/>
        </a:prstGeom>
        <a:solidFill>
          <a:schemeClr val="accent6">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581025</xdr:colOff>
      <xdr:row>10</xdr:row>
      <xdr:rowOff>282575</xdr:rowOff>
    </xdr:from>
    <xdr:ext cx="1691104" cy="325217"/>
    <xdr:sp macro="" textlink="">
      <xdr:nvSpPr>
        <xdr:cNvPr id="7" name="テキスト ボックス 6"/>
        <xdr:cNvSpPr txBox="1"/>
      </xdr:nvSpPr>
      <xdr:spPr>
        <a:xfrm>
          <a:off x="6343650" y="3457575"/>
          <a:ext cx="169110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支払い意思額（</a:t>
          </a:r>
          <a:r>
            <a:rPr kumimoji="1" lang="en-US" altLang="ja-JP"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760</a:t>
          </a:r>
          <a:r>
            <a:rPr kumimoji="1" lang="ja-JP" altLang="en-US"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円）</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63500</xdr:colOff>
      <xdr:row>8</xdr:row>
      <xdr:rowOff>84665</xdr:rowOff>
    </xdr:from>
    <xdr:to>
      <xdr:col>9</xdr:col>
      <xdr:colOff>1153583</xdr:colOff>
      <xdr:row>8</xdr:row>
      <xdr:rowOff>130384</xdr:rowOff>
    </xdr:to>
    <xdr:sp macro="" textlink="">
      <xdr:nvSpPr>
        <xdr:cNvPr id="2" name="フリーフォーム 1"/>
        <xdr:cNvSpPr/>
      </xdr:nvSpPr>
      <xdr:spPr>
        <a:xfrm>
          <a:off x="6953250" y="2487082"/>
          <a:ext cx="1090083" cy="45719"/>
        </a:xfrm>
        <a:custGeom>
          <a:avLst/>
          <a:gdLst>
            <a:gd name="connsiteX0" fmla="*/ 0 w 1016000"/>
            <a:gd name="connsiteY0" fmla="*/ 0 h 0"/>
            <a:gd name="connsiteX1" fmla="*/ 1016000 w 1016000"/>
            <a:gd name="connsiteY1" fmla="*/ 0 h 0"/>
          </a:gdLst>
          <a:ahLst/>
          <a:cxnLst>
            <a:cxn ang="0">
              <a:pos x="connsiteX0" y="connsiteY0"/>
            </a:cxn>
            <a:cxn ang="0">
              <a:pos x="connsiteX1" y="connsiteY1"/>
            </a:cxn>
          </a:cxnLst>
          <a:rect l="l" t="t" r="r" b="b"/>
          <a:pathLst>
            <a:path w="1016000">
              <a:moveTo>
                <a:pt x="0" y="0"/>
              </a:moveTo>
              <a:lnTo>
                <a:pt x="1016000" y="0"/>
              </a:lnTo>
            </a:path>
          </a:pathLst>
        </a:custGeom>
        <a:noFill/>
        <a:ln w="6350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412753</xdr:colOff>
      <xdr:row>1</xdr:row>
      <xdr:rowOff>84650</xdr:rowOff>
    </xdr:from>
    <xdr:to>
      <xdr:col>9</xdr:col>
      <xdr:colOff>793753</xdr:colOff>
      <xdr:row>21</xdr:row>
      <xdr:rowOff>158750</xdr:rowOff>
    </xdr:to>
    <xdr:sp macro="" textlink="">
      <xdr:nvSpPr>
        <xdr:cNvPr id="3" name="テキスト ボックス 2"/>
        <xdr:cNvSpPr txBox="1"/>
      </xdr:nvSpPr>
      <xdr:spPr>
        <a:xfrm>
          <a:off x="7302503" y="518567"/>
          <a:ext cx="381000" cy="57785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1200">
              <a:solidFill>
                <a:srgbClr val="FF0000"/>
              </a:solidFill>
              <a:latin typeface="Meiryo UI" panose="020B0604030504040204" pitchFamily="50" charset="-128"/>
              <a:ea typeface="Meiryo UI" panose="020B0604030504040204" pitchFamily="50" charset="-128"/>
              <a:cs typeface="Meiryo UI" panose="020B0604030504040204" pitchFamily="50" charset="-128"/>
            </a:rPr>
            <a:t>刺網の漁獲金額率による案分で刺網単独の経費を算出</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1100818</xdr:colOff>
      <xdr:row>50</xdr:row>
      <xdr:rowOff>91167</xdr:rowOff>
    </xdr:from>
    <xdr:ext cx="8968468" cy="388696"/>
    <xdr:sp macro="" textlink="">
      <xdr:nvSpPr>
        <xdr:cNvPr id="3" name="テキスト ボックス 2"/>
        <xdr:cNvSpPr txBox="1"/>
      </xdr:nvSpPr>
      <xdr:spPr>
        <a:xfrm>
          <a:off x="4910818" y="9602560"/>
          <a:ext cx="8968468" cy="388696"/>
        </a:xfrm>
        <a:prstGeom prst="rect">
          <a:avLst/>
        </a:prstGeom>
        <a:no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刺網漁業者は</a:t>
          </a:r>
          <a:r>
            <a:rPr kumimoji="1"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資本減耗引当</a:t>
          </a:r>
          <a:r>
            <a:rPr kumimoji="1"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と</a:t>
          </a:r>
          <a:r>
            <a:rPr kumimoji="1"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間接税</a:t>
          </a:r>
          <a:r>
            <a:rPr kumimoji="1"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の値が分からなかったため、既存の投入係数表、漁業部門のデータを適用</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3</xdr:col>
      <xdr:colOff>676275</xdr:colOff>
      <xdr:row>45</xdr:row>
      <xdr:rowOff>19051</xdr:rowOff>
    </xdr:from>
    <xdr:to>
      <xdr:col>3</xdr:col>
      <xdr:colOff>1129393</xdr:colOff>
      <xdr:row>50</xdr:row>
      <xdr:rowOff>54428</xdr:rowOff>
    </xdr:to>
    <xdr:cxnSp macro="">
      <xdr:nvCxnSpPr>
        <xdr:cNvPr id="5" name="直線コネクタ 4"/>
        <xdr:cNvCxnSpPr/>
      </xdr:nvCxnSpPr>
      <xdr:spPr>
        <a:xfrm flipH="1" flipV="1">
          <a:off x="4486275" y="8496301"/>
          <a:ext cx="453118" cy="106952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1309687</xdr:colOff>
      <xdr:row>4</xdr:row>
      <xdr:rowOff>90488</xdr:rowOff>
    </xdr:from>
    <xdr:to>
      <xdr:col>3</xdr:col>
      <xdr:colOff>1119189</xdr:colOff>
      <xdr:row>8</xdr:row>
      <xdr:rowOff>149678</xdr:rowOff>
    </xdr:to>
    <xdr:sp macro="" textlink="">
      <xdr:nvSpPr>
        <xdr:cNvPr id="12" name="四角形吹き出し 11"/>
        <xdr:cNvSpPr/>
      </xdr:nvSpPr>
      <xdr:spPr>
        <a:xfrm>
          <a:off x="3160258" y="2390095"/>
          <a:ext cx="1768931" cy="875619"/>
        </a:xfrm>
        <a:prstGeom prst="wedgeRectCallout">
          <a:avLst>
            <a:gd name="adj1" fmla="val 116314"/>
            <a:gd name="adj2" fmla="val -7893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生産額（</a:t>
          </a: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50)</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に対す</a:t>
          </a:r>
          <a:endPar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る各部門の比率</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9</xdr:col>
      <xdr:colOff>442308</xdr:colOff>
      <xdr:row>1</xdr:row>
      <xdr:rowOff>438150</xdr:rowOff>
    </xdr:from>
    <xdr:to>
      <xdr:col>13</xdr:col>
      <xdr:colOff>559747</xdr:colOff>
      <xdr:row>1</xdr:row>
      <xdr:rowOff>754101</xdr:rowOff>
    </xdr:to>
    <xdr:sp macro="" textlink="">
      <xdr:nvSpPr>
        <xdr:cNvPr id="13" name="四角形吹き出し 12"/>
        <xdr:cNvSpPr/>
      </xdr:nvSpPr>
      <xdr:spPr>
        <a:xfrm>
          <a:off x="8176608" y="647700"/>
          <a:ext cx="2660614" cy="315951"/>
        </a:xfrm>
        <a:prstGeom prst="wedgeRectCallout">
          <a:avLst>
            <a:gd name="adj1" fmla="val -19414"/>
            <a:gd name="adj2" fmla="val 10303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刺網漁業者の投入係数の平均値</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xdr:col>
      <xdr:colOff>77562</xdr:colOff>
      <xdr:row>4</xdr:row>
      <xdr:rowOff>135395</xdr:rowOff>
    </xdr:from>
    <xdr:to>
      <xdr:col>15</xdr:col>
      <xdr:colOff>320112</xdr:colOff>
      <xdr:row>6</xdr:row>
      <xdr:rowOff>131993</xdr:rowOff>
    </xdr:to>
    <xdr:sp macro="" textlink="">
      <xdr:nvSpPr>
        <xdr:cNvPr id="14" name="四角形吹き出し 13"/>
        <xdr:cNvSpPr/>
      </xdr:nvSpPr>
      <xdr:spPr>
        <a:xfrm>
          <a:off x="10228491" y="2435002"/>
          <a:ext cx="2651014" cy="404812"/>
        </a:xfrm>
        <a:prstGeom prst="wedgeRectCallout">
          <a:avLst>
            <a:gd name="adj1" fmla="val 72539"/>
            <a:gd name="adj2" fmla="val -18149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定置網業者の投入係数の平均値</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15</xdr:col>
      <xdr:colOff>395930</xdr:colOff>
      <xdr:row>1</xdr:row>
      <xdr:rowOff>238125</xdr:rowOff>
    </xdr:from>
    <xdr:to>
      <xdr:col>20</xdr:col>
      <xdr:colOff>110146</xdr:colOff>
      <xdr:row>1</xdr:row>
      <xdr:rowOff>723900</xdr:rowOff>
    </xdr:to>
    <xdr:sp macro="" textlink="">
      <xdr:nvSpPr>
        <xdr:cNvPr id="15" name="四角形吹き出し 14"/>
        <xdr:cNvSpPr/>
      </xdr:nvSpPr>
      <xdr:spPr>
        <a:xfrm>
          <a:off x="12140255" y="447675"/>
          <a:ext cx="3095591" cy="485775"/>
        </a:xfrm>
        <a:prstGeom prst="wedgeRectCallout">
          <a:avLst>
            <a:gd name="adj1" fmla="val 54134"/>
            <a:gd name="adj2" fmla="val 10295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生産者価格評価表の漁業部門の投入構造をコピー＆ペースト</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9</xdr:col>
      <xdr:colOff>382372</xdr:colOff>
      <xdr:row>48</xdr:row>
      <xdr:rowOff>67909</xdr:rowOff>
    </xdr:from>
    <xdr:ext cx="1440997" cy="388696"/>
    <xdr:sp macro="" textlink="">
      <xdr:nvSpPr>
        <xdr:cNvPr id="16" name="テキスト ボックス 15"/>
        <xdr:cNvSpPr txBox="1"/>
      </xdr:nvSpPr>
      <xdr:spPr>
        <a:xfrm>
          <a:off x="8894258" y="9272523"/>
          <a:ext cx="1440997" cy="388696"/>
        </a:xfrm>
        <a:prstGeom prst="rect">
          <a:avLst/>
        </a:prstGeom>
        <a:no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刺網の漁獲金額</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5</xdr:col>
      <xdr:colOff>13607</xdr:colOff>
      <xdr:row>47</xdr:row>
      <xdr:rowOff>69273</xdr:rowOff>
    </xdr:from>
    <xdr:to>
      <xdr:col>9</xdr:col>
      <xdr:colOff>382372</xdr:colOff>
      <xdr:row>49</xdr:row>
      <xdr:rowOff>58150</xdr:rowOff>
    </xdr:to>
    <xdr:cxnSp macro="">
      <xdr:nvCxnSpPr>
        <xdr:cNvPr id="17" name="直線コネクタ 16"/>
        <xdr:cNvCxnSpPr>
          <a:stCxn id="16" idx="1"/>
        </xdr:cNvCxnSpPr>
      </xdr:nvCxnSpPr>
      <xdr:spPr>
        <a:xfrm flipH="1" flipV="1">
          <a:off x="5979721" y="9057409"/>
          <a:ext cx="2914537" cy="413173"/>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35369</xdr:colOff>
      <xdr:row>47</xdr:row>
      <xdr:rowOff>93771</xdr:rowOff>
    </xdr:from>
    <xdr:to>
      <xdr:col>9</xdr:col>
      <xdr:colOff>382372</xdr:colOff>
      <xdr:row>49</xdr:row>
      <xdr:rowOff>54439</xdr:rowOff>
    </xdr:to>
    <xdr:cxnSp macro="">
      <xdr:nvCxnSpPr>
        <xdr:cNvPr id="18" name="直線コネクタ 17"/>
        <xdr:cNvCxnSpPr>
          <a:stCxn id="16" idx="1"/>
        </xdr:cNvCxnSpPr>
      </xdr:nvCxnSpPr>
      <xdr:spPr>
        <a:xfrm flipH="1" flipV="1">
          <a:off x="7274369" y="9081907"/>
          <a:ext cx="1619889" cy="384964"/>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23236</xdr:colOff>
      <xdr:row>47</xdr:row>
      <xdr:rowOff>90309</xdr:rowOff>
    </xdr:from>
    <xdr:to>
      <xdr:col>9</xdr:col>
      <xdr:colOff>382372</xdr:colOff>
      <xdr:row>49</xdr:row>
      <xdr:rowOff>54439</xdr:rowOff>
    </xdr:to>
    <xdr:cxnSp macro="">
      <xdr:nvCxnSpPr>
        <xdr:cNvPr id="21" name="直線コネクタ 20"/>
        <xdr:cNvCxnSpPr>
          <a:stCxn id="16" idx="1"/>
        </xdr:cNvCxnSpPr>
      </xdr:nvCxnSpPr>
      <xdr:spPr>
        <a:xfrm flipH="1" flipV="1">
          <a:off x="8535122" y="9078445"/>
          <a:ext cx="359136" cy="388426"/>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214379</xdr:colOff>
      <xdr:row>48</xdr:row>
      <xdr:rowOff>73106</xdr:rowOff>
    </xdr:from>
    <xdr:ext cx="1630007" cy="388696"/>
    <xdr:sp macro="" textlink="">
      <xdr:nvSpPr>
        <xdr:cNvPr id="23" name="テキスト ボックス 22"/>
        <xdr:cNvSpPr txBox="1"/>
      </xdr:nvSpPr>
      <xdr:spPr>
        <a:xfrm>
          <a:off x="12752743" y="9277720"/>
          <a:ext cx="1630007" cy="388696"/>
        </a:xfrm>
        <a:prstGeom prst="rect">
          <a:avLst/>
        </a:prstGeom>
        <a:no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定置網の漁獲金額</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13</xdr:col>
      <xdr:colOff>8659</xdr:colOff>
      <xdr:row>47</xdr:row>
      <xdr:rowOff>103923</xdr:rowOff>
    </xdr:from>
    <xdr:to>
      <xdr:col>15</xdr:col>
      <xdr:colOff>214379</xdr:colOff>
      <xdr:row>49</xdr:row>
      <xdr:rowOff>59636</xdr:rowOff>
    </xdr:to>
    <xdr:cxnSp macro="">
      <xdr:nvCxnSpPr>
        <xdr:cNvPr id="24" name="直線コネクタ 23"/>
        <xdr:cNvCxnSpPr>
          <a:stCxn id="23" idx="1"/>
        </xdr:cNvCxnSpPr>
      </xdr:nvCxnSpPr>
      <xdr:spPr>
        <a:xfrm flipH="1" flipV="1">
          <a:off x="11074977" y="9092059"/>
          <a:ext cx="1677766" cy="380009"/>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729816</xdr:colOff>
      <xdr:row>47</xdr:row>
      <xdr:rowOff>104179</xdr:rowOff>
    </xdr:from>
    <xdr:to>
      <xdr:col>15</xdr:col>
      <xdr:colOff>214379</xdr:colOff>
      <xdr:row>49</xdr:row>
      <xdr:rowOff>59636</xdr:rowOff>
    </xdr:to>
    <xdr:cxnSp macro="">
      <xdr:nvCxnSpPr>
        <xdr:cNvPr id="25" name="直線コネクタ 24"/>
        <xdr:cNvCxnSpPr>
          <a:stCxn id="23" idx="1"/>
        </xdr:cNvCxnSpPr>
      </xdr:nvCxnSpPr>
      <xdr:spPr>
        <a:xfrm flipH="1" flipV="1">
          <a:off x="12532157" y="9092315"/>
          <a:ext cx="220586" cy="379753"/>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692264</xdr:colOff>
      <xdr:row>42</xdr:row>
      <xdr:rowOff>106501</xdr:rowOff>
    </xdr:from>
    <xdr:ext cx="4298155" cy="388696"/>
    <xdr:sp macro="" textlink="">
      <xdr:nvSpPr>
        <xdr:cNvPr id="33" name="テキスト ボックス 32"/>
        <xdr:cNvSpPr txBox="1"/>
      </xdr:nvSpPr>
      <xdr:spPr>
        <a:xfrm>
          <a:off x="9128693" y="7971430"/>
          <a:ext cx="4298155" cy="388696"/>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県内の刺網によるヒラメの年間漁獲金額（千円）：表</a:t>
          </a: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2</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12</xdr:col>
      <xdr:colOff>449036</xdr:colOff>
      <xdr:row>40</xdr:row>
      <xdr:rowOff>85053</xdr:rowOff>
    </xdr:from>
    <xdr:ext cx="4441030" cy="388696"/>
    <xdr:sp macro="" textlink="">
      <xdr:nvSpPr>
        <xdr:cNvPr id="34" name="テキスト ボックス 33"/>
        <xdr:cNvSpPr txBox="1"/>
      </xdr:nvSpPr>
      <xdr:spPr>
        <a:xfrm>
          <a:off x="10042072" y="7541767"/>
          <a:ext cx="4441030" cy="388696"/>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県内の定置網によるヒラメの年間漁獲金額（千円）：表</a:t>
          </a: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2</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19</xdr:col>
      <xdr:colOff>145374</xdr:colOff>
      <xdr:row>42</xdr:row>
      <xdr:rowOff>52381</xdr:rowOff>
    </xdr:from>
    <xdr:to>
      <xdr:col>19</xdr:col>
      <xdr:colOff>217715</xdr:colOff>
      <xdr:row>47</xdr:row>
      <xdr:rowOff>68036</xdr:rowOff>
    </xdr:to>
    <xdr:cxnSp macro="">
      <xdr:nvCxnSpPr>
        <xdr:cNvPr id="35" name="直線コネクタ 34"/>
        <xdr:cNvCxnSpPr/>
      </xdr:nvCxnSpPr>
      <xdr:spPr>
        <a:xfrm flipH="1" flipV="1">
          <a:off x="14473695" y="7917310"/>
          <a:ext cx="72341" cy="103619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xdr:colOff>
      <xdr:row>44</xdr:row>
      <xdr:rowOff>95250</xdr:rowOff>
    </xdr:from>
    <xdr:to>
      <xdr:col>18</xdr:col>
      <xdr:colOff>163286</xdr:colOff>
      <xdr:row>47</xdr:row>
      <xdr:rowOff>122465</xdr:rowOff>
    </xdr:to>
    <xdr:cxnSp macro="">
      <xdr:nvCxnSpPr>
        <xdr:cNvPr id="37" name="直線コネクタ 36"/>
        <xdr:cNvCxnSpPr/>
      </xdr:nvCxnSpPr>
      <xdr:spPr>
        <a:xfrm flipH="1" flipV="1">
          <a:off x="13348608" y="8368393"/>
          <a:ext cx="367392" cy="639536"/>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7001</xdr:colOff>
      <xdr:row>1</xdr:row>
      <xdr:rowOff>913190</xdr:rowOff>
    </xdr:from>
    <xdr:ext cx="3527831" cy="391205"/>
    <xdr:sp macro="" textlink="">
      <xdr:nvSpPr>
        <xdr:cNvPr id="27" name="テキスト ボックス 26"/>
        <xdr:cNvSpPr txBox="1"/>
      </xdr:nvSpPr>
      <xdr:spPr>
        <a:xfrm>
          <a:off x="1097084" y="1675190"/>
          <a:ext cx="3527831" cy="391205"/>
        </a:xfrm>
        <a:prstGeom prst="rect">
          <a:avLst/>
        </a:prstGeom>
        <a:solidFill>
          <a:srgbClr val="FFFF0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noAutofit/>
        </a:bodyPr>
        <a:lstStyle/>
        <a:p>
          <a:r>
            <a:rPr kumimoji="1" lang="ja-JP" altLang="en-US" sz="1600">
              <a:latin typeface="Meiryo UI" panose="020B0604030504040204" pitchFamily="50" charset="-128"/>
              <a:ea typeface="Meiryo UI" panose="020B0604030504040204" pitchFamily="50" charset="-128"/>
              <a:cs typeface="Meiryo UI" panose="020B0604030504040204" pitchFamily="50" charset="-128"/>
            </a:rPr>
            <a:t>①図５から黄色部分をコピー＆ペースト</a:t>
          </a:r>
        </a:p>
      </xdr:txBody>
    </xdr:sp>
    <xdr:clientData/>
  </xdr:oneCellAnchor>
  <xdr:twoCellAnchor>
    <xdr:from>
      <xdr:col>2</xdr:col>
      <xdr:colOff>547687</xdr:colOff>
      <xdr:row>2</xdr:row>
      <xdr:rowOff>238125</xdr:rowOff>
    </xdr:from>
    <xdr:to>
      <xdr:col>2</xdr:col>
      <xdr:colOff>914874</xdr:colOff>
      <xdr:row>5</xdr:row>
      <xdr:rowOff>71433</xdr:rowOff>
    </xdr:to>
    <xdr:sp macro="" textlink="">
      <xdr:nvSpPr>
        <xdr:cNvPr id="28" name="フリーフォーム 27"/>
        <xdr:cNvSpPr/>
      </xdr:nvSpPr>
      <xdr:spPr>
        <a:xfrm flipV="1">
          <a:off x="1631156" y="1631156"/>
          <a:ext cx="367187" cy="952496"/>
        </a:xfrm>
        <a:custGeom>
          <a:avLst/>
          <a:gdLst>
            <a:gd name="connsiteX0" fmla="*/ 772583 w 772583"/>
            <a:gd name="connsiteY0" fmla="*/ 169334 h 169334"/>
            <a:gd name="connsiteX1" fmla="*/ 0 w 772583"/>
            <a:gd name="connsiteY1" fmla="*/ 169334 h 169334"/>
            <a:gd name="connsiteX2" fmla="*/ 0 w 772583"/>
            <a:gd name="connsiteY2" fmla="*/ 0 h 169334"/>
            <a:gd name="connsiteX0" fmla="*/ 0 w 0"/>
            <a:gd name="connsiteY0" fmla="*/ 169334 h 169334"/>
            <a:gd name="connsiteX1" fmla="*/ 0 w 0"/>
            <a:gd name="connsiteY1" fmla="*/ 0 h 169334"/>
          </a:gdLst>
          <a:ahLst/>
          <a:cxnLst>
            <a:cxn ang="0">
              <a:pos x="connsiteX0" y="connsiteY0"/>
            </a:cxn>
            <a:cxn ang="0">
              <a:pos x="connsiteX1" y="connsiteY1"/>
            </a:cxn>
          </a:cxnLst>
          <a:rect l="l" t="t" r="r" b="b"/>
          <a:pathLst>
            <a:path h="169334">
              <a:moveTo>
                <a:pt x="0" y="169334"/>
              </a:moveTo>
              <a:lnTo>
                <a:pt x="0" y="0"/>
              </a:lnTo>
            </a:path>
          </a:pathLst>
        </a:custGeom>
        <a:noFill/>
        <a:ln w="5080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175013</xdr:colOff>
      <xdr:row>6</xdr:row>
      <xdr:rowOff>168389</xdr:rowOff>
    </xdr:from>
    <xdr:ext cx="2446743" cy="391205"/>
    <xdr:sp macro="" textlink="">
      <xdr:nvSpPr>
        <xdr:cNvPr id="29" name="テキスト ボックス 28"/>
        <xdr:cNvSpPr txBox="1"/>
      </xdr:nvSpPr>
      <xdr:spPr>
        <a:xfrm>
          <a:off x="5413763" y="2892539"/>
          <a:ext cx="2446743" cy="391205"/>
        </a:xfrm>
        <a:prstGeom prst="rect">
          <a:avLst/>
        </a:prstGeom>
        <a:solidFill>
          <a:srgbClr val="FFFF0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noAutofit/>
        </a:bodyPr>
        <a:lstStyle/>
        <a:p>
          <a:r>
            <a:rPr kumimoji="1" lang="ja-JP" altLang="en-US" sz="1600">
              <a:latin typeface="Meiryo UI" panose="020B0604030504040204" pitchFamily="50" charset="-128"/>
              <a:ea typeface="Meiryo UI" panose="020B0604030504040204" pitchFamily="50" charset="-128"/>
              <a:cs typeface="Meiryo UI" panose="020B0604030504040204" pitchFamily="50" charset="-128"/>
            </a:rPr>
            <a:t>②聞きとり結果を転記する</a:t>
          </a:r>
        </a:p>
      </xdr:txBody>
    </xdr:sp>
    <xdr:clientData/>
  </xdr:oneCellAnchor>
  <xdr:twoCellAnchor>
    <xdr:from>
      <xdr:col>4</xdr:col>
      <xdr:colOff>423333</xdr:colOff>
      <xdr:row>5</xdr:row>
      <xdr:rowOff>169332</xdr:rowOff>
    </xdr:from>
    <xdr:to>
      <xdr:col>6</xdr:col>
      <xdr:colOff>137582</xdr:colOff>
      <xdr:row>6</xdr:row>
      <xdr:rowOff>126997</xdr:rowOff>
    </xdr:to>
    <xdr:sp macro="" textlink="">
      <xdr:nvSpPr>
        <xdr:cNvPr id="30" name="フリーフォーム 29"/>
        <xdr:cNvSpPr/>
      </xdr:nvSpPr>
      <xdr:spPr>
        <a:xfrm flipV="1">
          <a:off x="5027083" y="2677582"/>
          <a:ext cx="984249" cy="169332"/>
        </a:xfrm>
        <a:custGeom>
          <a:avLst/>
          <a:gdLst>
            <a:gd name="connsiteX0" fmla="*/ 772583 w 772583"/>
            <a:gd name="connsiteY0" fmla="*/ 169334 h 169334"/>
            <a:gd name="connsiteX1" fmla="*/ 0 w 772583"/>
            <a:gd name="connsiteY1" fmla="*/ 169334 h 169334"/>
            <a:gd name="connsiteX2" fmla="*/ 0 w 772583"/>
            <a:gd name="connsiteY2" fmla="*/ 0 h 169334"/>
            <a:gd name="connsiteX0" fmla="*/ 0 w 0"/>
            <a:gd name="connsiteY0" fmla="*/ 169334 h 169334"/>
            <a:gd name="connsiteX1" fmla="*/ 0 w 0"/>
            <a:gd name="connsiteY1" fmla="*/ 0 h 169334"/>
            <a:gd name="connsiteX0" fmla="*/ 26614 w 26614"/>
            <a:gd name="connsiteY0" fmla="*/ 525 h 8130"/>
            <a:gd name="connsiteX1" fmla="*/ 0 w 26614"/>
            <a:gd name="connsiteY1" fmla="*/ 7605 h 8130"/>
            <a:gd name="connsiteX0" fmla="*/ 10000 w 10000"/>
            <a:gd name="connsiteY0" fmla="*/ 0 h 8708"/>
            <a:gd name="connsiteX1" fmla="*/ 0 w 10000"/>
            <a:gd name="connsiteY1" fmla="*/ 8708 h 8708"/>
          </a:gdLst>
          <a:ahLst/>
          <a:cxnLst>
            <a:cxn ang="0">
              <a:pos x="connsiteX0" y="connsiteY0"/>
            </a:cxn>
            <a:cxn ang="0">
              <a:pos x="connsiteX1" y="connsiteY1"/>
            </a:cxn>
          </a:cxnLst>
          <a:rect l="l" t="t" r="r" b="b"/>
          <a:pathLst>
            <a:path w="10000" h="8708">
              <a:moveTo>
                <a:pt x="10000" y="0"/>
              </a:moveTo>
              <a:lnTo>
                <a:pt x="0" y="8708"/>
              </a:lnTo>
            </a:path>
          </a:pathLst>
        </a:custGeom>
        <a:noFill/>
        <a:ln w="5080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219384</xdr:colOff>
      <xdr:row>4</xdr:row>
      <xdr:rowOff>162448</xdr:rowOff>
    </xdr:from>
    <xdr:to>
      <xdr:col>6</xdr:col>
      <xdr:colOff>312957</xdr:colOff>
      <xdr:row>6</xdr:row>
      <xdr:rowOff>133460</xdr:rowOff>
    </xdr:to>
    <xdr:sp macro="" textlink="">
      <xdr:nvSpPr>
        <xdr:cNvPr id="31" name="フリーフォーム 30"/>
        <xdr:cNvSpPr/>
      </xdr:nvSpPr>
      <xdr:spPr>
        <a:xfrm rot="18652622" flipV="1">
          <a:off x="5942748" y="2609417"/>
          <a:ext cx="394346" cy="93573"/>
        </a:xfrm>
        <a:custGeom>
          <a:avLst/>
          <a:gdLst>
            <a:gd name="connsiteX0" fmla="*/ 772583 w 772583"/>
            <a:gd name="connsiteY0" fmla="*/ 169334 h 169334"/>
            <a:gd name="connsiteX1" fmla="*/ 0 w 772583"/>
            <a:gd name="connsiteY1" fmla="*/ 169334 h 169334"/>
            <a:gd name="connsiteX2" fmla="*/ 0 w 772583"/>
            <a:gd name="connsiteY2" fmla="*/ 0 h 169334"/>
            <a:gd name="connsiteX0" fmla="*/ 0 w 0"/>
            <a:gd name="connsiteY0" fmla="*/ 169334 h 169334"/>
            <a:gd name="connsiteX1" fmla="*/ 0 w 0"/>
            <a:gd name="connsiteY1" fmla="*/ 0 h 169334"/>
            <a:gd name="connsiteX0" fmla="*/ 5884 w 5884"/>
            <a:gd name="connsiteY0" fmla="*/ 11250 h 11250"/>
            <a:gd name="connsiteX1" fmla="*/ 0 w 5884"/>
            <a:gd name="connsiteY1" fmla="*/ 0 h 11250"/>
            <a:gd name="connsiteX0" fmla="*/ 194 w 34315"/>
            <a:gd name="connsiteY0" fmla="*/ 766 h 3692"/>
            <a:gd name="connsiteX1" fmla="*/ 34121 w 34315"/>
            <a:gd name="connsiteY1" fmla="*/ 2926 h 3692"/>
            <a:gd name="connsiteX0" fmla="*/ 0 w 9886"/>
            <a:gd name="connsiteY0" fmla="*/ 0 h 5850"/>
            <a:gd name="connsiteX1" fmla="*/ 9886 w 9886"/>
            <a:gd name="connsiteY1" fmla="*/ 5850 h 5850"/>
            <a:gd name="connsiteX0" fmla="*/ 0 w 10000"/>
            <a:gd name="connsiteY0" fmla="*/ 0 h 10000"/>
            <a:gd name="connsiteX1" fmla="*/ 7067 w 10000"/>
            <a:gd name="connsiteY1" fmla="*/ 3607 h 10000"/>
            <a:gd name="connsiteX2" fmla="*/ 10000 w 10000"/>
            <a:gd name="connsiteY2" fmla="*/ 10000 h 10000"/>
            <a:gd name="connsiteX0" fmla="*/ 0 w 10407"/>
            <a:gd name="connsiteY0" fmla="*/ 0 h 15321"/>
            <a:gd name="connsiteX1" fmla="*/ 7474 w 10407"/>
            <a:gd name="connsiteY1" fmla="*/ 8928 h 15321"/>
            <a:gd name="connsiteX2" fmla="*/ 10407 w 10407"/>
            <a:gd name="connsiteY2" fmla="*/ 15321 h 15321"/>
            <a:gd name="connsiteX0" fmla="*/ 0 w 10407"/>
            <a:gd name="connsiteY0" fmla="*/ 0 h 15321"/>
            <a:gd name="connsiteX1" fmla="*/ 7474 w 10407"/>
            <a:gd name="connsiteY1" fmla="*/ 8928 h 15321"/>
            <a:gd name="connsiteX2" fmla="*/ 10407 w 10407"/>
            <a:gd name="connsiteY2" fmla="*/ 15321 h 15321"/>
            <a:gd name="connsiteX0" fmla="*/ 0 w 10407"/>
            <a:gd name="connsiteY0" fmla="*/ 0 h 15321"/>
            <a:gd name="connsiteX1" fmla="*/ 10407 w 10407"/>
            <a:gd name="connsiteY1" fmla="*/ 15321 h 15321"/>
          </a:gdLst>
          <a:ahLst/>
          <a:cxnLst>
            <a:cxn ang="0">
              <a:pos x="connsiteX0" y="connsiteY0"/>
            </a:cxn>
            <a:cxn ang="0">
              <a:pos x="connsiteX1" y="connsiteY1"/>
            </a:cxn>
          </a:cxnLst>
          <a:rect l="l" t="t" r="r" b="b"/>
          <a:pathLst>
            <a:path w="10407" h="15321">
              <a:moveTo>
                <a:pt x="0" y="0"/>
              </a:moveTo>
              <a:lnTo>
                <a:pt x="10407" y="15321"/>
              </a:lnTo>
            </a:path>
          </a:pathLst>
        </a:custGeom>
        <a:noFill/>
        <a:ln w="5080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443140</xdr:colOff>
      <xdr:row>3</xdr:row>
      <xdr:rowOff>127737</xdr:rowOff>
    </xdr:from>
    <xdr:to>
      <xdr:col>8</xdr:col>
      <xdr:colOff>7623</xdr:colOff>
      <xdr:row>7</xdr:row>
      <xdr:rowOff>175202</xdr:rowOff>
    </xdr:to>
    <xdr:sp macro="" textlink="">
      <xdr:nvSpPr>
        <xdr:cNvPr id="32" name="フリーフォーム 31"/>
        <xdr:cNvSpPr/>
      </xdr:nvSpPr>
      <xdr:spPr>
        <a:xfrm rot="17624300" flipV="1">
          <a:off x="6175941" y="2131353"/>
          <a:ext cx="1116381" cy="834483"/>
        </a:xfrm>
        <a:custGeom>
          <a:avLst/>
          <a:gdLst>
            <a:gd name="connsiteX0" fmla="*/ 772583 w 772583"/>
            <a:gd name="connsiteY0" fmla="*/ 169334 h 169334"/>
            <a:gd name="connsiteX1" fmla="*/ 0 w 772583"/>
            <a:gd name="connsiteY1" fmla="*/ 169334 h 169334"/>
            <a:gd name="connsiteX2" fmla="*/ 0 w 772583"/>
            <a:gd name="connsiteY2" fmla="*/ 0 h 169334"/>
            <a:gd name="connsiteX0" fmla="*/ 0 w 0"/>
            <a:gd name="connsiteY0" fmla="*/ 169334 h 169334"/>
            <a:gd name="connsiteX1" fmla="*/ 0 w 0"/>
            <a:gd name="connsiteY1" fmla="*/ 0 h 169334"/>
            <a:gd name="connsiteX0" fmla="*/ 6732 w 6732"/>
            <a:gd name="connsiteY0" fmla="*/ 10579 h 10579"/>
            <a:gd name="connsiteX1" fmla="*/ 0 w 6732"/>
            <a:gd name="connsiteY1" fmla="*/ 0 h 10579"/>
            <a:gd name="connsiteX0" fmla="*/ 136 w 52360"/>
            <a:gd name="connsiteY0" fmla="*/ 3865 h 3865"/>
            <a:gd name="connsiteX1" fmla="*/ 52224 w 52360"/>
            <a:gd name="connsiteY1" fmla="*/ 0 h 3865"/>
            <a:gd name="connsiteX0" fmla="*/ 24 w 10901"/>
            <a:gd name="connsiteY0" fmla="*/ 7184 h 7184"/>
            <a:gd name="connsiteX1" fmla="*/ 10877 w 10901"/>
            <a:gd name="connsiteY1" fmla="*/ 0 h 7184"/>
            <a:gd name="connsiteX0" fmla="*/ 0 w 9956"/>
            <a:gd name="connsiteY0" fmla="*/ 10000 h 10000"/>
            <a:gd name="connsiteX1" fmla="*/ 9956 w 9956"/>
            <a:gd name="connsiteY1" fmla="*/ 0 h 10000"/>
            <a:gd name="connsiteX0" fmla="*/ 0 w 8166"/>
            <a:gd name="connsiteY0" fmla="*/ 11166 h 11166"/>
            <a:gd name="connsiteX1" fmla="*/ 8166 w 8166"/>
            <a:gd name="connsiteY1" fmla="*/ 0 h 11166"/>
          </a:gdLst>
          <a:ahLst/>
          <a:cxnLst>
            <a:cxn ang="0">
              <a:pos x="connsiteX0" y="connsiteY0"/>
            </a:cxn>
            <a:cxn ang="0">
              <a:pos x="connsiteX1" y="connsiteY1"/>
            </a:cxn>
          </a:cxnLst>
          <a:rect l="l" t="t" r="r" b="b"/>
          <a:pathLst>
            <a:path w="8166" h="11166">
              <a:moveTo>
                <a:pt x="0" y="11166"/>
              </a:moveTo>
              <a:lnTo>
                <a:pt x="8166" y="0"/>
              </a:lnTo>
            </a:path>
          </a:pathLst>
        </a:custGeom>
        <a:noFill/>
        <a:ln w="5080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238467</xdr:colOff>
      <xdr:row>8</xdr:row>
      <xdr:rowOff>136072</xdr:rowOff>
    </xdr:from>
    <xdr:to>
      <xdr:col>18</xdr:col>
      <xdr:colOff>23812</xdr:colOff>
      <xdr:row>12</xdr:row>
      <xdr:rowOff>100353</xdr:rowOff>
    </xdr:to>
    <xdr:sp macro="" textlink="">
      <xdr:nvSpPr>
        <xdr:cNvPr id="38" name="四角形吹き出し 37"/>
        <xdr:cNvSpPr/>
      </xdr:nvSpPr>
      <xdr:spPr>
        <a:xfrm>
          <a:off x="11301074" y="3252108"/>
          <a:ext cx="2275452" cy="780709"/>
        </a:xfrm>
        <a:prstGeom prst="wedgeRectCallout">
          <a:avLst>
            <a:gd name="adj1" fmla="val 55665"/>
            <a:gd name="adj2" fmla="val -23868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K</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列に県内生産額（</a:t>
          </a: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S48</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セル）の値を乗じて作成</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15</xdr:col>
      <xdr:colOff>331338</xdr:colOff>
      <xdr:row>13</xdr:row>
      <xdr:rowOff>31624</xdr:rowOff>
    </xdr:from>
    <xdr:to>
      <xdr:col>19</xdr:col>
      <xdr:colOff>75862</xdr:colOff>
      <xdr:row>16</xdr:row>
      <xdr:rowOff>158750</xdr:rowOff>
    </xdr:to>
    <xdr:sp macro="" textlink="">
      <xdr:nvSpPr>
        <xdr:cNvPr id="39" name="四角形吹き出し 38"/>
        <xdr:cNvSpPr/>
      </xdr:nvSpPr>
      <xdr:spPr>
        <a:xfrm>
          <a:off x="11491463" y="3841624"/>
          <a:ext cx="2268649" cy="778001"/>
        </a:xfrm>
        <a:prstGeom prst="wedgeRectCallout">
          <a:avLst>
            <a:gd name="adj1" fmla="val 52419"/>
            <a:gd name="adj2" fmla="val -34994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Q</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列に県内生産額（</a:t>
          </a: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V48</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セル）の値を乗じて作成</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20</xdr:col>
      <xdr:colOff>178481</xdr:colOff>
      <xdr:row>1</xdr:row>
      <xdr:rowOff>238389</xdr:rowOff>
    </xdr:from>
    <xdr:to>
      <xdr:col>22</xdr:col>
      <xdr:colOff>801687</xdr:colOff>
      <xdr:row>1</xdr:row>
      <xdr:rowOff>717020</xdr:rowOff>
    </xdr:to>
    <xdr:sp macro="" textlink="">
      <xdr:nvSpPr>
        <xdr:cNvPr id="40" name="四角形吹き出し 39"/>
        <xdr:cNvSpPr/>
      </xdr:nvSpPr>
      <xdr:spPr>
        <a:xfrm>
          <a:off x="15304181" y="447939"/>
          <a:ext cx="2585356" cy="478631"/>
        </a:xfrm>
        <a:prstGeom prst="wedgeRectCallout">
          <a:avLst>
            <a:gd name="adj1" fmla="val -6229"/>
            <a:gd name="adj2" fmla="val 13389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S</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列から</a:t>
          </a: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U</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列、</a:t>
          </a:r>
          <a:r>
            <a:rPr lang="en-US"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V</a:t>
          </a:r>
          <a:r>
            <a:rPr lang="ja-JP" altLang="en-US"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列の値を差し引く</a:t>
          </a:r>
          <a:endParaRPr lang="ja-JP" altLang="ja-JP" sz="14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9</xdr:col>
      <xdr:colOff>9525</xdr:colOff>
      <xdr:row>8</xdr:row>
      <xdr:rowOff>28575</xdr:rowOff>
    </xdr:from>
    <xdr:ext cx="2276475" cy="473463"/>
    <xdr:sp macro="" textlink="">
      <xdr:nvSpPr>
        <xdr:cNvPr id="2" name="テキスト ボックス 1"/>
        <xdr:cNvSpPr txBox="1"/>
      </xdr:nvSpPr>
      <xdr:spPr>
        <a:xfrm>
          <a:off x="7697561" y="1675039"/>
          <a:ext cx="2276475" cy="473463"/>
        </a:xfrm>
        <a:prstGeom prst="rect">
          <a:avLst/>
        </a:prstGeom>
        <a:solidFill>
          <a:schemeClr val="accent5">
            <a:lumMod val="20000"/>
            <a:lumOff val="80000"/>
          </a:schemeClr>
        </a:solidFill>
        <a:ln w="3175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a:latin typeface="Meiryo UI" panose="020B0604030504040204" pitchFamily="50" charset="-128"/>
              <a:ea typeface="Meiryo UI" panose="020B0604030504040204" pitchFamily="50" charset="-128"/>
              <a:cs typeface="Meiryo UI" panose="020B0604030504040204" pitchFamily="50" charset="-128"/>
            </a:rPr>
            <a:t>新規部門として追加</a:t>
          </a:r>
        </a:p>
      </xdr:txBody>
    </xdr:sp>
    <xdr:clientData/>
  </xdr:oneCellAnchor>
  <xdr:twoCellAnchor>
    <xdr:from>
      <xdr:col>7</xdr:col>
      <xdr:colOff>457200</xdr:colOff>
      <xdr:row>4</xdr:row>
      <xdr:rowOff>66675</xdr:rowOff>
    </xdr:from>
    <xdr:to>
      <xdr:col>9</xdr:col>
      <xdr:colOff>19050</xdr:colOff>
      <xdr:row>10</xdr:row>
      <xdr:rowOff>0</xdr:rowOff>
    </xdr:to>
    <xdr:sp macro="" textlink="">
      <xdr:nvSpPr>
        <xdr:cNvPr id="3" name="フリーフォーム 2"/>
        <xdr:cNvSpPr/>
      </xdr:nvSpPr>
      <xdr:spPr>
        <a:xfrm>
          <a:off x="6191250" y="1114425"/>
          <a:ext cx="1485900" cy="847725"/>
        </a:xfrm>
        <a:custGeom>
          <a:avLst/>
          <a:gdLst>
            <a:gd name="connsiteX0" fmla="*/ 1485900 w 1485900"/>
            <a:gd name="connsiteY0" fmla="*/ 847725 h 847725"/>
            <a:gd name="connsiteX1" fmla="*/ 0 w 1485900"/>
            <a:gd name="connsiteY1" fmla="*/ 847725 h 847725"/>
            <a:gd name="connsiteX2" fmla="*/ 0 w 1485900"/>
            <a:gd name="connsiteY2" fmla="*/ 0 h 847725"/>
          </a:gdLst>
          <a:ahLst/>
          <a:cxnLst>
            <a:cxn ang="0">
              <a:pos x="connsiteX0" y="connsiteY0"/>
            </a:cxn>
            <a:cxn ang="0">
              <a:pos x="connsiteX1" y="connsiteY1"/>
            </a:cxn>
            <a:cxn ang="0">
              <a:pos x="connsiteX2" y="connsiteY2"/>
            </a:cxn>
          </a:cxnLst>
          <a:rect l="l" t="t" r="r" b="b"/>
          <a:pathLst>
            <a:path w="1485900" h="847725">
              <a:moveTo>
                <a:pt x="1485900" y="847725"/>
              </a:moveTo>
              <a:lnTo>
                <a:pt x="0" y="847725"/>
              </a:lnTo>
              <a:lnTo>
                <a:pt x="0" y="0"/>
              </a:lnTo>
            </a:path>
          </a:pathLst>
        </a:custGeom>
        <a:noFill/>
        <a:ln>
          <a:solidFill>
            <a:schemeClr val="accent5"/>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409574</xdr:colOff>
      <xdr:row>4</xdr:row>
      <xdr:rowOff>85725</xdr:rowOff>
    </xdr:from>
    <xdr:to>
      <xdr:col>8</xdr:col>
      <xdr:colOff>455293</xdr:colOff>
      <xdr:row>10</xdr:row>
      <xdr:rowOff>0</xdr:rowOff>
    </xdr:to>
    <xdr:sp macro="" textlink="">
      <xdr:nvSpPr>
        <xdr:cNvPr id="4" name="フリーフォーム 3"/>
        <xdr:cNvSpPr/>
      </xdr:nvSpPr>
      <xdr:spPr>
        <a:xfrm flipH="1">
          <a:off x="7105649" y="1133475"/>
          <a:ext cx="45719" cy="828675"/>
        </a:xfrm>
        <a:custGeom>
          <a:avLst/>
          <a:gdLst>
            <a:gd name="connsiteX0" fmla="*/ 0 w 0"/>
            <a:gd name="connsiteY0" fmla="*/ 800100 h 800100"/>
            <a:gd name="connsiteX1" fmla="*/ 0 w 0"/>
            <a:gd name="connsiteY1" fmla="*/ 0 h 800100"/>
          </a:gdLst>
          <a:ahLst/>
          <a:cxnLst>
            <a:cxn ang="0">
              <a:pos x="connsiteX0" y="connsiteY0"/>
            </a:cxn>
            <a:cxn ang="0">
              <a:pos x="connsiteX1" y="connsiteY1"/>
            </a:cxn>
          </a:cxnLst>
          <a:rect l="l" t="t" r="r" b="b"/>
          <a:pathLst>
            <a:path h="800100">
              <a:moveTo>
                <a:pt x="0" y="800100"/>
              </a:moveTo>
              <a:lnTo>
                <a:pt x="0" y="0"/>
              </a:lnTo>
            </a:path>
          </a:pathLst>
        </a:custGeom>
        <a:noFill/>
        <a:ln>
          <a:solidFill>
            <a:schemeClr val="accent5"/>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9524</xdr:colOff>
      <xdr:row>13</xdr:row>
      <xdr:rowOff>19050</xdr:rowOff>
    </xdr:from>
    <xdr:ext cx="2276475" cy="473463"/>
    <xdr:sp macro="" textlink="">
      <xdr:nvSpPr>
        <xdr:cNvPr id="5" name="テキスト ボックス 4"/>
        <xdr:cNvSpPr txBox="1"/>
      </xdr:nvSpPr>
      <xdr:spPr>
        <a:xfrm>
          <a:off x="7697560" y="2413907"/>
          <a:ext cx="2276475" cy="473463"/>
        </a:xfrm>
        <a:prstGeom prst="rect">
          <a:avLst/>
        </a:prstGeom>
        <a:solidFill>
          <a:schemeClr val="accent5">
            <a:lumMod val="20000"/>
            <a:lumOff val="80000"/>
          </a:schemeClr>
        </a:solidFill>
        <a:ln w="3175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a:latin typeface="Meiryo UI" panose="020B0604030504040204" pitchFamily="50" charset="-128"/>
              <a:ea typeface="Meiryo UI" panose="020B0604030504040204" pitchFamily="50" charset="-128"/>
              <a:cs typeface="Meiryo UI" panose="020B0604030504040204" pitchFamily="50" charset="-128"/>
            </a:rPr>
            <a:t>既存の部門を細分化</a:t>
          </a:r>
        </a:p>
      </xdr:txBody>
    </xdr:sp>
    <xdr:clientData/>
  </xdr:oneCellAnchor>
  <xdr:twoCellAnchor>
    <xdr:from>
      <xdr:col>6</xdr:col>
      <xdr:colOff>485775</xdr:colOff>
      <xdr:row>4</xdr:row>
      <xdr:rowOff>66675</xdr:rowOff>
    </xdr:from>
    <xdr:to>
      <xdr:col>9</xdr:col>
      <xdr:colOff>0</xdr:colOff>
      <xdr:row>14</xdr:row>
      <xdr:rowOff>123825</xdr:rowOff>
    </xdr:to>
    <xdr:sp macro="" textlink="">
      <xdr:nvSpPr>
        <xdr:cNvPr id="6" name="フリーフォーム 5"/>
        <xdr:cNvSpPr/>
      </xdr:nvSpPr>
      <xdr:spPr>
        <a:xfrm>
          <a:off x="5257800" y="1114425"/>
          <a:ext cx="2400300" cy="1581150"/>
        </a:xfrm>
        <a:custGeom>
          <a:avLst/>
          <a:gdLst>
            <a:gd name="connsiteX0" fmla="*/ 1485900 w 1485900"/>
            <a:gd name="connsiteY0" fmla="*/ 847725 h 847725"/>
            <a:gd name="connsiteX1" fmla="*/ 0 w 1485900"/>
            <a:gd name="connsiteY1" fmla="*/ 847725 h 847725"/>
            <a:gd name="connsiteX2" fmla="*/ 0 w 1485900"/>
            <a:gd name="connsiteY2" fmla="*/ 0 h 847725"/>
          </a:gdLst>
          <a:ahLst/>
          <a:cxnLst>
            <a:cxn ang="0">
              <a:pos x="connsiteX0" y="connsiteY0"/>
            </a:cxn>
            <a:cxn ang="0">
              <a:pos x="connsiteX1" y="connsiteY1"/>
            </a:cxn>
            <a:cxn ang="0">
              <a:pos x="connsiteX2" y="connsiteY2"/>
            </a:cxn>
          </a:cxnLst>
          <a:rect l="l" t="t" r="r" b="b"/>
          <a:pathLst>
            <a:path w="1485900" h="847725">
              <a:moveTo>
                <a:pt x="1485900" y="847725"/>
              </a:moveTo>
              <a:lnTo>
                <a:pt x="0" y="847725"/>
              </a:lnTo>
              <a:lnTo>
                <a:pt x="0" y="0"/>
              </a:lnTo>
            </a:path>
          </a:pathLst>
        </a:custGeom>
        <a:noFill/>
        <a:ln>
          <a:solidFill>
            <a:schemeClr val="accent5"/>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190500</xdr:colOff>
      <xdr:row>16</xdr:row>
      <xdr:rowOff>61368</xdr:rowOff>
    </xdr:from>
    <xdr:ext cx="4629150" cy="981423"/>
    <xdr:sp macro="" textlink="">
      <xdr:nvSpPr>
        <xdr:cNvPr id="13" name="テキスト ボックス 12"/>
        <xdr:cNvSpPr txBox="1"/>
      </xdr:nvSpPr>
      <xdr:spPr>
        <a:xfrm>
          <a:off x="2076450" y="2937918"/>
          <a:ext cx="4629150" cy="981423"/>
        </a:xfrm>
        <a:prstGeom prst="rect">
          <a:avLst/>
        </a:prstGeom>
        <a:solidFill>
          <a:schemeClr val="accent6">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①</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H</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I</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列を挿入</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②図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7</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で作成した細分化後の漁業部門（図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7</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V</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列）と新規部門の投入構造（図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7</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列）をコピー＆ペースト</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10</xdr:col>
      <xdr:colOff>201083</xdr:colOff>
      <xdr:row>7</xdr:row>
      <xdr:rowOff>10584</xdr:rowOff>
    </xdr:from>
    <xdr:to>
      <xdr:col>10</xdr:col>
      <xdr:colOff>1471083</xdr:colOff>
      <xdr:row>10</xdr:row>
      <xdr:rowOff>42334</xdr:rowOff>
    </xdr:to>
    <xdr:sp macro="" textlink="">
      <xdr:nvSpPr>
        <xdr:cNvPr id="2" name="右矢印 1"/>
        <xdr:cNvSpPr/>
      </xdr:nvSpPr>
      <xdr:spPr>
        <a:xfrm>
          <a:off x="6614583" y="1608667"/>
          <a:ext cx="1270000" cy="762000"/>
        </a:xfrm>
        <a:prstGeom prst="rightArrow">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比率に変換</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87085</xdr:colOff>
      <xdr:row>28</xdr:row>
      <xdr:rowOff>122464</xdr:rowOff>
    </xdr:from>
    <xdr:to>
      <xdr:col>45</xdr:col>
      <xdr:colOff>566850</xdr:colOff>
      <xdr:row>38</xdr:row>
      <xdr:rowOff>161987</xdr:rowOff>
    </xdr:to>
    <xdr:pic>
      <xdr:nvPicPr>
        <xdr:cNvPr id="15" name="図 14"/>
        <xdr:cNvPicPr>
          <a:picLocks noChangeAspect="1"/>
        </xdr:cNvPicPr>
      </xdr:nvPicPr>
      <xdr:blipFill rotWithShape="1">
        <a:blip xmlns:r="http://schemas.openxmlformats.org/officeDocument/2006/relationships" r:embed="rId1"/>
        <a:srcRect t="67172" r="31991" b="16656"/>
        <a:stretch/>
      </xdr:blipFill>
      <xdr:spPr>
        <a:xfrm>
          <a:off x="7802335" y="9837964"/>
          <a:ext cx="16024565" cy="2135023"/>
        </a:xfrm>
        <a:prstGeom prst="rect">
          <a:avLst/>
        </a:prstGeom>
      </xdr:spPr>
    </xdr:pic>
    <xdr:clientData/>
  </xdr:twoCellAnchor>
  <xdr:twoCellAnchor editAs="oneCell">
    <xdr:from>
      <xdr:col>12</xdr:col>
      <xdr:colOff>95250</xdr:colOff>
      <xdr:row>15</xdr:row>
      <xdr:rowOff>507129</xdr:rowOff>
    </xdr:from>
    <xdr:to>
      <xdr:col>45</xdr:col>
      <xdr:colOff>575015</xdr:colOff>
      <xdr:row>27</xdr:row>
      <xdr:rowOff>122465</xdr:rowOff>
    </xdr:to>
    <xdr:pic>
      <xdr:nvPicPr>
        <xdr:cNvPr id="33" name="図 32"/>
        <xdr:cNvPicPr>
          <a:picLocks noChangeAspect="1"/>
        </xdr:cNvPicPr>
      </xdr:nvPicPr>
      <xdr:blipFill rotWithShape="1">
        <a:blip xmlns:r="http://schemas.openxmlformats.org/officeDocument/2006/relationships" r:embed="rId1"/>
        <a:srcRect t="18447" r="31991" b="63199"/>
        <a:stretch/>
      </xdr:blipFill>
      <xdr:spPr>
        <a:xfrm>
          <a:off x="7810500" y="7193679"/>
          <a:ext cx="16024565" cy="2434736"/>
        </a:xfrm>
        <a:prstGeom prst="rect">
          <a:avLst/>
        </a:prstGeom>
      </xdr:spPr>
    </xdr:pic>
    <xdr:clientData/>
  </xdr:twoCellAnchor>
  <xdr:twoCellAnchor>
    <xdr:from>
      <xdr:col>30</xdr:col>
      <xdr:colOff>38478</xdr:colOff>
      <xdr:row>4</xdr:row>
      <xdr:rowOff>1809750</xdr:rowOff>
    </xdr:from>
    <xdr:to>
      <xdr:col>34</xdr:col>
      <xdr:colOff>186532</xdr:colOff>
      <xdr:row>6</xdr:row>
      <xdr:rowOff>0</xdr:rowOff>
    </xdr:to>
    <xdr:sp macro="" textlink="">
      <xdr:nvSpPr>
        <xdr:cNvPr id="10" name="四角形吹き出し 9"/>
        <xdr:cNvSpPr/>
      </xdr:nvSpPr>
      <xdr:spPr>
        <a:xfrm>
          <a:off x="14008478" y="3540125"/>
          <a:ext cx="1783179" cy="793750"/>
        </a:xfrm>
        <a:prstGeom prst="wedgeRectCallout">
          <a:avLst>
            <a:gd name="adj1" fmla="val 136702"/>
            <a:gd name="adj2" fmla="val 2842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飲食店、旅館への</a:t>
          </a:r>
          <a:endParaRPr kumimoji="1" lang="en-US"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販売比率の</a:t>
          </a:r>
          <a:r>
            <a:rPr kumimoji="1"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合計値</a:t>
          </a:r>
          <a:endParaRPr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16</xdr:col>
      <xdr:colOff>168836</xdr:colOff>
      <xdr:row>4</xdr:row>
      <xdr:rowOff>1596777</xdr:rowOff>
    </xdr:from>
    <xdr:to>
      <xdr:col>20</xdr:col>
      <xdr:colOff>3965</xdr:colOff>
      <xdr:row>6</xdr:row>
      <xdr:rowOff>106591</xdr:rowOff>
    </xdr:to>
    <xdr:sp macro="" textlink="">
      <xdr:nvSpPr>
        <xdr:cNvPr id="12" name="四角形吹き出し 11"/>
        <xdr:cNvSpPr/>
      </xdr:nvSpPr>
      <xdr:spPr>
        <a:xfrm>
          <a:off x="9154086" y="3327152"/>
          <a:ext cx="1041629" cy="1113314"/>
        </a:xfrm>
        <a:prstGeom prst="wedgeRectCallout">
          <a:avLst>
            <a:gd name="adj1" fmla="val -246404"/>
            <a:gd name="adj2" fmla="val 205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加工への</a:t>
          </a:r>
          <a:endParaRPr lang="en-US"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販売比率</a:t>
          </a:r>
          <a:endParaRPr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38</xdr:col>
      <xdr:colOff>206375</xdr:colOff>
      <xdr:row>4</xdr:row>
      <xdr:rowOff>1651001</xdr:rowOff>
    </xdr:from>
    <xdr:to>
      <xdr:col>41</xdr:col>
      <xdr:colOff>238125</xdr:colOff>
      <xdr:row>6</xdr:row>
      <xdr:rowOff>1</xdr:rowOff>
    </xdr:to>
    <xdr:sp macro="" textlink="">
      <xdr:nvSpPr>
        <xdr:cNvPr id="13" name="四角形吹き出し 12"/>
        <xdr:cNvSpPr/>
      </xdr:nvSpPr>
      <xdr:spPr>
        <a:xfrm>
          <a:off x="8937625" y="3381376"/>
          <a:ext cx="2206625" cy="952500"/>
        </a:xfrm>
        <a:prstGeom prst="wedgeRectCallout">
          <a:avLst>
            <a:gd name="adj1" fmla="val 77058"/>
            <a:gd name="adj2" fmla="val 2780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店頭販売、他の鮮魚店</a:t>
          </a:r>
          <a:endParaRPr kumimoji="1" lang="en-US"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への販売比率の</a:t>
          </a:r>
          <a:r>
            <a:rPr kumimoji="1"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合計値</a:t>
          </a:r>
          <a:endParaRPr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46</xdr:col>
      <xdr:colOff>303261</xdr:colOff>
      <xdr:row>4</xdr:row>
      <xdr:rowOff>1835174</xdr:rowOff>
    </xdr:from>
    <xdr:to>
      <xdr:col>48</xdr:col>
      <xdr:colOff>555625</xdr:colOff>
      <xdr:row>5</xdr:row>
      <xdr:rowOff>94681</xdr:rowOff>
    </xdr:to>
    <xdr:sp macro="" textlink="">
      <xdr:nvSpPr>
        <xdr:cNvPr id="16" name="四角形吹き出し 15"/>
        <xdr:cNvSpPr/>
      </xdr:nvSpPr>
      <xdr:spPr>
        <a:xfrm>
          <a:off x="13130261" y="3565549"/>
          <a:ext cx="1871614" cy="545507"/>
        </a:xfrm>
        <a:prstGeom prst="wedgeRectCallout">
          <a:avLst>
            <a:gd name="adj1" fmla="val 74802"/>
            <a:gd name="adj2" fmla="val 6353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県外への販売比率</a:t>
          </a:r>
          <a:endParaRPr lang="ja-JP" altLang="ja-JP" sz="16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703792</xdr:colOff>
      <xdr:row>11</xdr:row>
      <xdr:rowOff>132291</xdr:rowOff>
    </xdr:from>
    <xdr:to>
      <xdr:col>2</xdr:col>
      <xdr:colOff>1100667</xdr:colOff>
      <xdr:row>17</xdr:row>
      <xdr:rowOff>68792</xdr:rowOff>
    </xdr:to>
    <xdr:sp macro="" textlink="">
      <xdr:nvSpPr>
        <xdr:cNvPr id="17" name="四角形吹き出し 16"/>
        <xdr:cNvSpPr/>
      </xdr:nvSpPr>
      <xdr:spPr>
        <a:xfrm>
          <a:off x="978959" y="5646208"/>
          <a:ext cx="2354791" cy="1799167"/>
        </a:xfrm>
        <a:prstGeom prst="wedgeRectCallout">
          <a:avLst>
            <a:gd name="adj1" fmla="val 28686"/>
            <a:gd name="adj2" fmla="val -46234"/>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産出係数（６行目）に各漁法の生産額</a:t>
          </a:r>
          <a:endPar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（セル</a:t>
          </a:r>
          <a:r>
            <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BB7</a:t>
          </a: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と</a:t>
          </a:r>
          <a:r>
            <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BB8</a:t>
          </a: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endPar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を乗じて記入</a:t>
          </a:r>
          <a:endParaRPr lang="ja-JP"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1111250</xdr:colOff>
      <xdr:row>7</xdr:row>
      <xdr:rowOff>116417</xdr:rowOff>
    </xdr:from>
    <xdr:to>
      <xdr:col>1</xdr:col>
      <xdr:colOff>1926166</xdr:colOff>
      <xdr:row>11</xdr:row>
      <xdr:rowOff>137584</xdr:rowOff>
    </xdr:to>
    <xdr:cxnSp macro="">
      <xdr:nvCxnSpPr>
        <xdr:cNvPr id="28" name="直線コネクタ 27"/>
        <xdr:cNvCxnSpPr/>
      </xdr:nvCxnSpPr>
      <xdr:spPr>
        <a:xfrm flipV="1">
          <a:off x="1386417" y="4656667"/>
          <a:ext cx="814916" cy="994834"/>
        </a:xfrm>
        <a:prstGeom prst="line">
          <a:avLst/>
        </a:prstGeom>
        <a:ln w="50800">
          <a:solidFill>
            <a:schemeClr val="accent5"/>
          </a:solidFill>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1143000</xdr:colOff>
      <xdr:row>8</xdr:row>
      <xdr:rowOff>158750</xdr:rowOff>
    </xdr:from>
    <xdr:to>
      <xdr:col>1</xdr:col>
      <xdr:colOff>1947333</xdr:colOff>
      <xdr:row>11</xdr:row>
      <xdr:rowOff>169333</xdr:rowOff>
    </xdr:to>
    <xdr:cxnSp macro="">
      <xdr:nvCxnSpPr>
        <xdr:cNvPr id="30" name="直線コネクタ 29"/>
        <xdr:cNvCxnSpPr/>
      </xdr:nvCxnSpPr>
      <xdr:spPr>
        <a:xfrm flipV="1">
          <a:off x="1418167" y="4942417"/>
          <a:ext cx="804333" cy="740833"/>
        </a:xfrm>
        <a:prstGeom prst="line">
          <a:avLst/>
        </a:prstGeom>
        <a:ln w="50800">
          <a:solidFill>
            <a:schemeClr val="accent5"/>
          </a:solidFill>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269949</xdr:colOff>
      <xdr:row>13</xdr:row>
      <xdr:rowOff>127000</xdr:rowOff>
    </xdr:from>
    <xdr:to>
      <xdr:col>16</xdr:col>
      <xdr:colOff>26459</xdr:colOff>
      <xdr:row>15</xdr:row>
      <xdr:rowOff>460375</xdr:rowOff>
    </xdr:to>
    <xdr:sp macro="" textlink="">
      <xdr:nvSpPr>
        <xdr:cNvPr id="32" name="四角形吹き出し 31"/>
        <xdr:cNvSpPr/>
      </xdr:nvSpPr>
      <xdr:spPr>
        <a:xfrm>
          <a:off x="4778449" y="6064250"/>
          <a:ext cx="4307343" cy="1053042"/>
        </a:xfrm>
        <a:prstGeom prst="wedgeRectCallout">
          <a:avLst>
            <a:gd name="adj1" fmla="val -68730"/>
            <a:gd name="adj2" fmla="val -105673"/>
          </a:avLst>
        </a:prstGeom>
        <a:solidFill>
          <a:schemeClr val="bg1"/>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既存漁業部門の産出構造から追加した部門の産出構造を差し引く</a:t>
          </a:r>
          <a:endParaRPr lang="ja-JP"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19</xdr:col>
      <xdr:colOff>166006</xdr:colOff>
      <xdr:row>24</xdr:row>
      <xdr:rowOff>157844</xdr:rowOff>
    </xdr:from>
    <xdr:to>
      <xdr:col>45</xdr:col>
      <xdr:colOff>612321</xdr:colOff>
      <xdr:row>25</xdr:row>
      <xdr:rowOff>155120</xdr:rowOff>
    </xdr:to>
    <xdr:sp macro="" textlink="">
      <xdr:nvSpPr>
        <xdr:cNvPr id="3" name="正方形/長方形 2"/>
        <xdr:cNvSpPr/>
      </xdr:nvSpPr>
      <xdr:spPr>
        <a:xfrm>
          <a:off x="10186306" y="9035144"/>
          <a:ext cx="13686065" cy="2068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45</xdr:col>
      <xdr:colOff>666750</xdr:colOff>
      <xdr:row>15</xdr:row>
      <xdr:rowOff>428626</xdr:rowOff>
    </xdr:from>
    <xdr:to>
      <xdr:col>56</xdr:col>
      <xdr:colOff>349250</xdr:colOff>
      <xdr:row>25</xdr:row>
      <xdr:rowOff>127865</xdr:rowOff>
    </xdr:to>
    <xdr:sp macro="" textlink="">
      <xdr:nvSpPr>
        <xdr:cNvPr id="7" name="円弧 6"/>
        <xdr:cNvSpPr/>
      </xdr:nvSpPr>
      <xdr:spPr>
        <a:xfrm rot="5400000">
          <a:off x="27271230" y="3770746"/>
          <a:ext cx="2099539" cy="8788400"/>
        </a:xfrm>
        <a:custGeom>
          <a:avLst/>
          <a:gdLst>
            <a:gd name="connsiteX0" fmla="*/ 1933441 w 3985487"/>
            <a:gd name="connsiteY0" fmla="*/ 1550 h 7000875"/>
            <a:gd name="connsiteX1" fmla="*/ 3717267 w 3985487"/>
            <a:gd name="connsiteY1" fmla="*/ 1746439 h 7000875"/>
            <a:gd name="connsiteX2" fmla="*/ 3985489 w 3985487"/>
            <a:gd name="connsiteY2" fmla="*/ 3500439 h 7000875"/>
            <a:gd name="connsiteX3" fmla="*/ 1992744 w 3985487"/>
            <a:gd name="connsiteY3" fmla="*/ 3500438 h 7000875"/>
            <a:gd name="connsiteX4" fmla="*/ 1933441 w 3985487"/>
            <a:gd name="connsiteY4" fmla="*/ 1550 h 7000875"/>
            <a:gd name="connsiteX0" fmla="*/ 1933441 w 3985487"/>
            <a:gd name="connsiteY0" fmla="*/ 1550 h 7000875"/>
            <a:gd name="connsiteX1" fmla="*/ 3717267 w 3985487"/>
            <a:gd name="connsiteY1" fmla="*/ 1746439 h 7000875"/>
            <a:gd name="connsiteX2" fmla="*/ 3985489 w 3985487"/>
            <a:gd name="connsiteY2" fmla="*/ 3500439 h 7000875"/>
            <a:gd name="connsiteX0" fmla="*/ 0 w 2052048"/>
            <a:gd name="connsiteY0" fmla="*/ 1556 h 8755070"/>
            <a:gd name="connsiteX1" fmla="*/ 1783826 w 2052048"/>
            <a:gd name="connsiteY1" fmla="*/ 1746445 h 8755070"/>
            <a:gd name="connsiteX2" fmla="*/ 2052048 w 2052048"/>
            <a:gd name="connsiteY2" fmla="*/ 3500445 h 8755070"/>
            <a:gd name="connsiteX3" fmla="*/ 59303 w 2052048"/>
            <a:gd name="connsiteY3" fmla="*/ 3500444 h 8755070"/>
            <a:gd name="connsiteX4" fmla="*/ 0 w 2052048"/>
            <a:gd name="connsiteY4" fmla="*/ 1556 h 8755070"/>
            <a:gd name="connsiteX0" fmla="*/ 0 w 2052048"/>
            <a:gd name="connsiteY0" fmla="*/ 1556 h 8755070"/>
            <a:gd name="connsiteX1" fmla="*/ 1783826 w 2052048"/>
            <a:gd name="connsiteY1" fmla="*/ 1746445 h 8755070"/>
            <a:gd name="connsiteX2" fmla="*/ 1988548 w 2052048"/>
            <a:gd name="connsiteY2" fmla="*/ 8755070 h 8755070"/>
          </a:gdLst>
          <a:ahLst/>
          <a:cxnLst>
            <a:cxn ang="0">
              <a:pos x="connsiteX0" y="connsiteY0"/>
            </a:cxn>
            <a:cxn ang="0">
              <a:pos x="connsiteX1" y="connsiteY1"/>
            </a:cxn>
            <a:cxn ang="0">
              <a:pos x="connsiteX2" y="connsiteY2"/>
            </a:cxn>
          </a:cxnLst>
          <a:rect l="l" t="t" r="r" b="b"/>
          <a:pathLst>
            <a:path w="2052048" h="8755070" stroke="0" extrusionOk="0">
              <a:moveTo>
                <a:pt x="0" y="1556"/>
              </a:moveTo>
              <a:cubicBezTo>
                <a:pt x="731956" y="-36724"/>
                <a:pt x="1416895" y="633264"/>
                <a:pt x="1783826" y="1746445"/>
              </a:cubicBezTo>
              <a:cubicBezTo>
                <a:pt x="1959526" y="2279477"/>
                <a:pt x="2052048" y="2884509"/>
                <a:pt x="2052048" y="3500445"/>
              </a:cubicBezTo>
              <a:lnTo>
                <a:pt x="59303" y="3500444"/>
              </a:lnTo>
              <a:lnTo>
                <a:pt x="0" y="1556"/>
              </a:lnTo>
              <a:close/>
            </a:path>
            <a:path w="2052048" h="8755070" fill="none">
              <a:moveTo>
                <a:pt x="0" y="1556"/>
              </a:moveTo>
              <a:cubicBezTo>
                <a:pt x="731956" y="-36724"/>
                <a:pt x="1416895" y="633264"/>
                <a:pt x="1783826" y="1746445"/>
              </a:cubicBezTo>
              <a:cubicBezTo>
                <a:pt x="1959526" y="2279477"/>
                <a:pt x="1988548" y="8139134"/>
                <a:pt x="1988548" y="8755070"/>
              </a:cubicBezTo>
            </a:path>
          </a:pathLst>
        </a:custGeom>
        <a:ln w="50800">
          <a:solidFill>
            <a:srgbClr val="FF0000"/>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317500</xdr:colOff>
      <xdr:row>9</xdr:row>
      <xdr:rowOff>151538</xdr:rowOff>
    </xdr:from>
    <xdr:to>
      <xdr:col>56</xdr:col>
      <xdr:colOff>349250</xdr:colOff>
      <xdr:row>24</xdr:row>
      <xdr:rowOff>111125</xdr:rowOff>
    </xdr:to>
    <xdr:sp macro="" textlink="">
      <xdr:nvSpPr>
        <xdr:cNvPr id="26" name="円弧 25"/>
        <xdr:cNvSpPr/>
      </xdr:nvSpPr>
      <xdr:spPr>
        <a:xfrm rot="16200000" flipV="1">
          <a:off x="19808394" y="5759019"/>
          <a:ext cx="3753712" cy="2635250"/>
        </a:xfrm>
        <a:prstGeom prst="arc">
          <a:avLst>
            <a:gd name="adj1" fmla="val 16141739"/>
            <a:gd name="adj2" fmla="val 0"/>
          </a:avLst>
        </a:prstGeom>
        <a:ln w="50800">
          <a:solidFill>
            <a:srgbClr val="FF0000"/>
          </a:solidFill>
          <a:tailEnd type="arrow" w="lg" len="sm"/>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690563</xdr:colOff>
      <xdr:row>12</xdr:row>
      <xdr:rowOff>94343</xdr:rowOff>
    </xdr:from>
    <xdr:to>
      <xdr:col>54</xdr:col>
      <xdr:colOff>642713</xdr:colOff>
      <xdr:row>15</xdr:row>
      <xdr:rowOff>146050</xdr:rowOff>
    </xdr:to>
    <xdr:sp macro="" textlink="">
      <xdr:nvSpPr>
        <xdr:cNvPr id="19" name="四角形吹き出し 18"/>
        <xdr:cNvSpPr/>
      </xdr:nvSpPr>
      <xdr:spPr>
        <a:xfrm>
          <a:off x="20347782" y="5845062"/>
          <a:ext cx="10715400" cy="980394"/>
        </a:xfrm>
        <a:prstGeom prst="wedgeRectCallout">
          <a:avLst>
            <a:gd name="adj1" fmla="val 60669"/>
            <a:gd name="adj2" fmla="val -5225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漁業部門の投入構造を細分化した生産者価格評価表</a:t>
          </a:r>
          <a:r>
            <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図８</a:t>
          </a:r>
          <a:r>
            <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の漁業部門の産出構造をコピー＆ペースト</a:t>
          </a:r>
          <a:endParaRPr lang="ja-JP"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1379763</xdr:colOff>
      <xdr:row>9</xdr:row>
      <xdr:rowOff>2723</xdr:rowOff>
    </xdr:from>
    <xdr:to>
      <xdr:col>55</xdr:col>
      <xdr:colOff>0</xdr:colOff>
      <xdr:row>9</xdr:row>
      <xdr:rowOff>192769</xdr:rowOff>
    </xdr:to>
    <xdr:sp macro="" textlink="">
      <xdr:nvSpPr>
        <xdr:cNvPr id="29" name="正方形/長方形 28"/>
        <xdr:cNvSpPr/>
      </xdr:nvSpPr>
      <xdr:spPr>
        <a:xfrm>
          <a:off x="3332388" y="4467567"/>
          <a:ext cx="13181581" cy="190046"/>
        </a:xfrm>
        <a:prstGeom prst="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twoCellAnchor>
    <xdr:from>
      <xdr:col>31</xdr:col>
      <xdr:colOff>18142</xdr:colOff>
      <xdr:row>37</xdr:row>
      <xdr:rowOff>59533</xdr:rowOff>
    </xdr:from>
    <xdr:to>
      <xdr:col>34</xdr:col>
      <xdr:colOff>631031</xdr:colOff>
      <xdr:row>38</xdr:row>
      <xdr:rowOff>84366</xdr:rowOff>
    </xdr:to>
    <xdr:sp macro="" textlink="">
      <xdr:nvSpPr>
        <xdr:cNvPr id="6" name="正方形/長方形 5"/>
        <xdr:cNvSpPr/>
      </xdr:nvSpPr>
      <xdr:spPr>
        <a:xfrm>
          <a:off x="14555673" y="11739564"/>
          <a:ext cx="1874952" cy="239146"/>
        </a:xfrm>
        <a:prstGeom prst="rect">
          <a:avLst/>
        </a:prstGeom>
        <a:noFill/>
        <a:ln w="635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35</xdr:col>
      <xdr:colOff>14289</xdr:colOff>
      <xdr:row>7</xdr:row>
      <xdr:rowOff>95466</xdr:rowOff>
    </xdr:from>
    <xdr:to>
      <xdr:col>57</xdr:col>
      <xdr:colOff>957563</xdr:colOff>
      <xdr:row>39</xdr:row>
      <xdr:rowOff>156009</xdr:rowOff>
    </xdr:to>
    <xdr:sp macro="" textlink="">
      <xdr:nvSpPr>
        <xdr:cNvPr id="8" name="フリーフォーム 7"/>
        <xdr:cNvSpPr/>
      </xdr:nvSpPr>
      <xdr:spPr>
        <a:xfrm>
          <a:off x="16456820" y="4631747"/>
          <a:ext cx="17683462" cy="7632918"/>
        </a:xfrm>
        <a:custGeom>
          <a:avLst/>
          <a:gdLst>
            <a:gd name="connsiteX0" fmla="*/ 0 w 10602515"/>
            <a:gd name="connsiteY0" fmla="*/ 9123442 h 10239547"/>
            <a:gd name="connsiteX1" fmla="*/ 6781800 w 10602515"/>
            <a:gd name="connsiteY1" fmla="*/ 10056892 h 10239547"/>
            <a:gd name="connsiteX2" fmla="*/ 10382250 w 10602515"/>
            <a:gd name="connsiteY2" fmla="*/ 5923042 h 10239547"/>
            <a:gd name="connsiteX3" fmla="*/ 9982200 w 10602515"/>
            <a:gd name="connsiteY3" fmla="*/ 722392 h 10239547"/>
            <a:gd name="connsiteX4" fmla="*/ 8115300 w 10602515"/>
            <a:gd name="connsiteY4" fmla="*/ 169942 h 10239547"/>
            <a:gd name="connsiteX0" fmla="*/ 0 w 10701850"/>
            <a:gd name="connsiteY0" fmla="*/ 9001840 h 10117945"/>
            <a:gd name="connsiteX1" fmla="*/ 6781800 w 10701850"/>
            <a:gd name="connsiteY1" fmla="*/ 9935290 h 10117945"/>
            <a:gd name="connsiteX2" fmla="*/ 10382250 w 10701850"/>
            <a:gd name="connsiteY2" fmla="*/ 5801440 h 10117945"/>
            <a:gd name="connsiteX3" fmla="*/ 10267950 w 10701850"/>
            <a:gd name="connsiteY3" fmla="*/ 1248490 h 10117945"/>
            <a:gd name="connsiteX4" fmla="*/ 8115300 w 10701850"/>
            <a:gd name="connsiteY4" fmla="*/ 48340 h 10117945"/>
            <a:gd name="connsiteX0" fmla="*/ 0 w 10609517"/>
            <a:gd name="connsiteY0" fmla="*/ 9001840 h 9411948"/>
            <a:gd name="connsiteX1" fmla="*/ 8077200 w 10609517"/>
            <a:gd name="connsiteY1" fmla="*/ 8830390 h 9411948"/>
            <a:gd name="connsiteX2" fmla="*/ 10382250 w 10609517"/>
            <a:gd name="connsiteY2" fmla="*/ 5801440 h 9411948"/>
            <a:gd name="connsiteX3" fmla="*/ 10267950 w 10609517"/>
            <a:gd name="connsiteY3" fmla="*/ 1248490 h 9411948"/>
            <a:gd name="connsiteX4" fmla="*/ 8115300 w 10609517"/>
            <a:gd name="connsiteY4" fmla="*/ 48340 h 9411948"/>
            <a:gd name="connsiteX0" fmla="*/ 0 w 10550347"/>
            <a:gd name="connsiteY0" fmla="*/ 8998394 h 9425316"/>
            <a:gd name="connsiteX1" fmla="*/ 8077200 w 10550347"/>
            <a:gd name="connsiteY1" fmla="*/ 8826944 h 9425316"/>
            <a:gd name="connsiteX2" fmla="*/ 10287000 w 10550347"/>
            <a:gd name="connsiteY2" fmla="*/ 5455094 h 9425316"/>
            <a:gd name="connsiteX3" fmla="*/ 10267950 w 10550347"/>
            <a:gd name="connsiteY3" fmla="*/ 1245044 h 9425316"/>
            <a:gd name="connsiteX4" fmla="*/ 8115300 w 10550347"/>
            <a:gd name="connsiteY4" fmla="*/ 44894 h 9425316"/>
            <a:gd name="connsiteX0" fmla="*/ 0 w 10667363"/>
            <a:gd name="connsiteY0" fmla="*/ 8998394 h 9414964"/>
            <a:gd name="connsiteX1" fmla="*/ 8077200 w 10667363"/>
            <a:gd name="connsiteY1" fmla="*/ 8826944 h 9414964"/>
            <a:gd name="connsiteX2" fmla="*/ 10477730 w 10667363"/>
            <a:gd name="connsiteY2" fmla="*/ 5664574 h 9414964"/>
            <a:gd name="connsiteX3" fmla="*/ 10267950 w 10667363"/>
            <a:gd name="connsiteY3" fmla="*/ 1245044 h 9414964"/>
            <a:gd name="connsiteX4" fmla="*/ 8115300 w 10667363"/>
            <a:gd name="connsiteY4" fmla="*/ 44894 h 9414964"/>
            <a:gd name="connsiteX0" fmla="*/ 0 w 10667363"/>
            <a:gd name="connsiteY0" fmla="*/ 9111192 h 9527762"/>
            <a:gd name="connsiteX1" fmla="*/ 8077200 w 10667363"/>
            <a:gd name="connsiteY1" fmla="*/ 8939742 h 9527762"/>
            <a:gd name="connsiteX2" fmla="*/ 10477730 w 10667363"/>
            <a:gd name="connsiteY2" fmla="*/ 5777372 h 9527762"/>
            <a:gd name="connsiteX3" fmla="*/ 10267950 w 10667363"/>
            <a:gd name="connsiteY3" fmla="*/ 1357842 h 9527762"/>
            <a:gd name="connsiteX4" fmla="*/ 8731052 w 10667363"/>
            <a:gd name="connsiteY4" fmla="*/ 38673 h 9527762"/>
            <a:gd name="connsiteX0" fmla="*/ 0 w 10667363"/>
            <a:gd name="connsiteY0" fmla="*/ 9111192 h 9527762"/>
            <a:gd name="connsiteX1" fmla="*/ 8077200 w 10667363"/>
            <a:gd name="connsiteY1" fmla="*/ 8939742 h 9527762"/>
            <a:gd name="connsiteX2" fmla="*/ 10477730 w 10667363"/>
            <a:gd name="connsiteY2" fmla="*/ 5777372 h 9527762"/>
            <a:gd name="connsiteX3" fmla="*/ 10267950 w 10667363"/>
            <a:gd name="connsiteY3" fmla="*/ 1357842 h 9527762"/>
            <a:gd name="connsiteX4" fmla="*/ 9124698 w 10667363"/>
            <a:gd name="connsiteY4" fmla="*/ 38673 h 9527762"/>
            <a:gd name="connsiteX0" fmla="*/ 0 w 10657063"/>
            <a:gd name="connsiteY0" fmla="*/ 9133369 h 9549939"/>
            <a:gd name="connsiteX1" fmla="*/ 8077200 w 10657063"/>
            <a:gd name="connsiteY1" fmla="*/ 8961919 h 9549939"/>
            <a:gd name="connsiteX2" fmla="*/ 10477730 w 10657063"/>
            <a:gd name="connsiteY2" fmla="*/ 5799549 h 9549939"/>
            <a:gd name="connsiteX3" fmla="*/ 10239832 w 10657063"/>
            <a:gd name="connsiteY3" fmla="*/ 1058409 h 9549939"/>
            <a:gd name="connsiteX4" fmla="*/ 9124698 w 10657063"/>
            <a:gd name="connsiteY4" fmla="*/ 60850 h 9549939"/>
            <a:gd name="connsiteX0" fmla="*/ 0 w 10772034"/>
            <a:gd name="connsiteY0" fmla="*/ 9108695 h 9525265"/>
            <a:gd name="connsiteX1" fmla="*/ 8077200 w 10772034"/>
            <a:gd name="connsiteY1" fmla="*/ 8937245 h 9525265"/>
            <a:gd name="connsiteX2" fmla="*/ 10477730 w 10772034"/>
            <a:gd name="connsiteY2" fmla="*/ 5774875 h 9525265"/>
            <a:gd name="connsiteX3" fmla="*/ 10492890 w 10772034"/>
            <a:gd name="connsiteY3" fmla="*/ 1413821 h 9525265"/>
            <a:gd name="connsiteX4" fmla="*/ 9124698 w 10772034"/>
            <a:gd name="connsiteY4" fmla="*/ 36176 h 9525265"/>
            <a:gd name="connsiteX0" fmla="*/ 0 w 6713475"/>
            <a:gd name="connsiteY0" fmla="*/ 8967226 h 9431763"/>
            <a:gd name="connsiteX1" fmla="*/ 4018641 w 6713475"/>
            <a:gd name="connsiteY1" fmla="*/ 8937245 h 9431763"/>
            <a:gd name="connsiteX2" fmla="*/ 6419171 w 6713475"/>
            <a:gd name="connsiteY2" fmla="*/ 5774875 h 9431763"/>
            <a:gd name="connsiteX3" fmla="*/ 6434331 w 6713475"/>
            <a:gd name="connsiteY3" fmla="*/ 1413821 h 9431763"/>
            <a:gd name="connsiteX4" fmla="*/ 5066139 w 6713475"/>
            <a:gd name="connsiteY4" fmla="*/ 36176 h 9431763"/>
            <a:gd name="connsiteX0" fmla="*/ 0 w 10438400"/>
            <a:gd name="connsiteY0" fmla="*/ 8763842 h 9313338"/>
            <a:gd name="connsiteX1" fmla="*/ 7743566 w 10438400"/>
            <a:gd name="connsiteY1" fmla="*/ 8937245 h 9313338"/>
            <a:gd name="connsiteX2" fmla="*/ 10144096 w 10438400"/>
            <a:gd name="connsiteY2" fmla="*/ 5774875 h 9313338"/>
            <a:gd name="connsiteX3" fmla="*/ 10159256 w 10438400"/>
            <a:gd name="connsiteY3" fmla="*/ 1413821 h 9313338"/>
            <a:gd name="connsiteX4" fmla="*/ 8791064 w 10438400"/>
            <a:gd name="connsiteY4" fmla="*/ 36176 h 931333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438400" h="9313338">
              <a:moveTo>
                <a:pt x="0" y="8763842"/>
              </a:moveTo>
              <a:cubicBezTo>
                <a:pt x="2525712" y="9497267"/>
                <a:pt x="6052884" y="9435406"/>
                <a:pt x="7743566" y="8937245"/>
              </a:cubicBezTo>
              <a:cubicBezTo>
                <a:pt x="9434248" y="8439084"/>
                <a:pt x="9741481" y="7028779"/>
                <a:pt x="10144096" y="5774875"/>
              </a:cubicBezTo>
              <a:cubicBezTo>
                <a:pt x="10546711" y="4520971"/>
                <a:pt x="10521206" y="2315521"/>
                <a:pt x="10159256" y="1413821"/>
              </a:cubicBezTo>
              <a:cubicBezTo>
                <a:pt x="9797306" y="512121"/>
                <a:pt x="9535601" y="-167024"/>
                <a:pt x="8791064" y="36176"/>
              </a:cubicBezTo>
            </a:path>
          </a:pathLst>
        </a:custGeom>
        <a:noFill/>
        <a:ln w="50800">
          <a:solidFill>
            <a:srgbClr val="00B0F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47624</xdr:colOff>
      <xdr:row>6</xdr:row>
      <xdr:rowOff>200025</xdr:rowOff>
    </xdr:from>
    <xdr:to>
      <xdr:col>55</xdr:col>
      <xdr:colOff>9524</xdr:colOff>
      <xdr:row>8</xdr:row>
      <xdr:rowOff>190500</xdr:rowOff>
    </xdr:to>
    <xdr:sp macro="" textlink="">
      <xdr:nvSpPr>
        <xdr:cNvPr id="31" name="正方形/長方形 30"/>
        <xdr:cNvSpPr/>
      </xdr:nvSpPr>
      <xdr:spPr>
        <a:xfrm>
          <a:off x="20907374" y="4533900"/>
          <a:ext cx="771525" cy="450850"/>
        </a:xfrm>
        <a:prstGeom prst="rect">
          <a:avLst/>
        </a:prstGeom>
        <a:noFill/>
        <a:ln w="635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1</xdr:col>
      <xdr:colOff>530679</xdr:colOff>
      <xdr:row>4</xdr:row>
      <xdr:rowOff>571500</xdr:rowOff>
    </xdr:from>
    <xdr:ext cx="2295072" cy="889000"/>
    <xdr:sp macro="" textlink="">
      <xdr:nvSpPr>
        <xdr:cNvPr id="34" name="テキスト ボックス 33"/>
        <xdr:cNvSpPr txBox="1"/>
      </xdr:nvSpPr>
      <xdr:spPr>
        <a:xfrm>
          <a:off x="802822" y="2286000"/>
          <a:ext cx="2295072" cy="889000"/>
        </a:xfrm>
        <a:prstGeom prst="rect">
          <a:avLst/>
        </a:prstGeom>
        <a:solidFill>
          <a:srgbClr val="FFFF0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noAutofit/>
        </a:bodyPr>
        <a:lstStyle/>
        <a:p>
          <a:r>
            <a:rPr kumimoji="1" lang="ja-JP" altLang="en-US" sz="1800">
              <a:latin typeface="Meiryo UI" panose="020B0604030504040204" pitchFamily="50" charset="-128"/>
              <a:ea typeface="Meiryo UI" panose="020B0604030504040204" pitchFamily="50" charset="-128"/>
              <a:cs typeface="Meiryo UI" panose="020B0604030504040204" pitchFamily="50" charset="-128"/>
            </a:rPr>
            <a:t>①図</a:t>
          </a:r>
          <a:r>
            <a:rPr kumimoji="1" lang="en-US" altLang="ja-JP" sz="1800">
              <a:latin typeface="Meiryo UI" panose="020B0604030504040204" pitchFamily="50" charset="-128"/>
              <a:ea typeface="Meiryo UI" panose="020B0604030504040204" pitchFamily="50" charset="-128"/>
              <a:cs typeface="Meiryo UI" panose="020B0604030504040204" pitchFamily="50" charset="-128"/>
            </a:rPr>
            <a:t>8</a:t>
          </a:r>
          <a:r>
            <a:rPr kumimoji="1" lang="ja-JP" altLang="en-US" sz="1800">
              <a:latin typeface="Meiryo UI" panose="020B0604030504040204" pitchFamily="50" charset="-128"/>
              <a:ea typeface="Meiryo UI" panose="020B0604030504040204" pitchFamily="50" charset="-128"/>
              <a:cs typeface="Meiryo UI" panose="020B0604030504040204" pitchFamily="50" charset="-128"/>
            </a:rPr>
            <a:t>から黄色部分を</a:t>
          </a:r>
          <a:endParaRPr kumimoji="1" lang="en-US" altLang="ja-JP" sz="18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800">
              <a:latin typeface="Meiryo UI" panose="020B0604030504040204" pitchFamily="50" charset="-128"/>
              <a:ea typeface="Meiryo UI" panose="020B0604030504040204" pitchFamily="50" charset="-128"/>
              <a:cs typeface="Meiryo UI" panose="020B0604030504040204" pitchFamily="50" charset="-128"/>
            </a:rPr>
            <a:t>コピー＆ペースト</a:t>
          </a:r>
        </a:p>
      </xdr:txBody>
    </xdr:sp>
    <xdr:clientData/>
  </xdr:oneCellAnchor>
  <xdr:twoCellAnchor>
    <xdr:from>
      <xdr:col>2</xdr:col>
      <xdr:colOff>920748</xdr:colOff>
      <xdr:row>4</xdr:row>
      <xdr:rowOff>857250</xdr:rowOff>
    </xdr:from>
    <xdr:to>
      <xdr:col>2</xdr:col>
      <xdr:colOff>1660071</xdr:colOff>
      <xdr:row>4</xdr:row>
      <xdr:rowOff>993322</xdr:rowOff>
    </xdr:to>
    <xdr:sp macro="" textlink="">
      <xdr:nvSpPr>
        <xdr:cNvPr id="35" name="フリーフォーム 34"/>
        <xdr:cNvSpPr/>
      </xdr:nvSpPr>
      <xdr:spPr>
        <a:xfrm flipH="1">
          <a:off x="3152319" y="2571750"/>
          <a:ext cx="739323" cy="136072"/>
        </a:xfrm>
        <a:custGeom>
          <a:avLst/>
          <a:gdLst>
            <a:gd name="connsiteX0" fmla="*/ 772583 w 772583"/>
            <a:gd name="connsiteY0" fmla="*/ 169334 h 169334"/>
            <a:gd name="connsiteX1" fmla="*/ 0 w 772583"/>
            <a:gd name="connsiteY1" fmla="*/ 169334 h 169334"/>
            <a:gd name="connsiteX2" fmla="*/ 0 w 772583"/>
            <a:gd name="connsiteY2" fmla="*/ 0 h 169334"/>
            <a:gd name="connsiteX0" fmla="*/ 0 w 0"/>
            <a:gd name="connsiteY0" fmla="*/ 169334 h 169334"/>
            <a:gd name="connsiteX1" fmla="*/ 0 w 0"/>
            <a:gd name="connsiteY1" fmla="*/ 0 h 169334"/>
            <a:gd name="connsiteX0" fmla="*/ 38884 w 38884"/>
            <a:gd name="connsiteY0" fmla="*/ 7941 h 7941"/>
            <a:gd name="connsiteX1" fmla="*/ 0 w 38884"/>
            <a:gd name="connsiteY1" fmla="*/ 0 h 7941"/>
            <a:gd name="connsiteX0" fmla="*/ 10000 w 10000"/>
            <a:gd name="connsiteY0" fmla="*/ 10000 h 10000"/>
            <a:gd name="connsiteX1" fmla="*/ 0 w 10000"/>
            <a:gd name="connsiteY1" fmla="*/ 0 h 10000"/>
          </a:gdLst>
          <a:ahLst/>
          <a:cxnLst>
            <a:cxn ang="0">
              <a:pos x="connsiteX0" y="connsiteY0"/>
            </a:cxn>
            <a:cxn ang="0">
              <a:pos x="connsiteX1" y="connsiteY1"/>
            </a:cxn>
          </a:cxnLst>
          <a:rect l="l" t="t" r="r" b="b"/>
          <a:pathLst>
            <a:path w="10000" h="10000">
              <a:moveTo>
                <a:pt x="10000" y="10000"/>
              </a:moveTo>
              <a:lnTo>
                <a:pt x="0" y="0"/>
              </a:lnTo>
            </a:path>
          </a:pathLst>
        </a:custGeom>
        <a:noFill/>
        <a:ln w="50800">
          <a:solidFill>
            <a:srgbClr val="FF0000"/>
          </a:solidFill>
          <a:tailEnd type="arrow" w="lg"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87316</xdr:colOff>
      <xdr:row>4</xdr:row>
      <xdr:rowOff>1238250</xdr:rowOff>
    </xdr:from>
    <xdr:to>
      <xdr:col>55</xdr:col>
      <xdr:colOff>127000</xdr:colOff>
      <xdr:row>4</xdr:row>
      <xdr:rowOff>1693335</xdr:rowOff>
    </xdr:to>
    <xdr:sp macro="" textlink="">
      <xdr:nvSpPr>
        <xdr:cNvPr id="14" name="四角形吹き出し 13"/>
        <xdr:cNvSpPr/>
      </xdr:nvSpPr>
      <xdr:spPr>
        <a:xfrm>
          <a:off x="16152816" y="2968625"/>
          <a:ext cx="5643559" cy="455085"/>
        </a:xfrm>
        <a:prstGeom prst="wedgeRectCallout">
          <a:avLst>
            <a:gd name="adj1" fmla="val 35741"/>
            <a:gd name="adj2" fmla="val 311567"/>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追加する漁法の生産額（図</a:t>
          </a:r>
          <a:r>
            <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8</a:t>
          </a: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の</a:t>
          </a:r>
          <a:r>
            <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H48</a:t>
          </a: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lang="en-US"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I48</a:t>
          </a:r>
          <a:r>
            <a:rPr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セル）を転記</a:t>
          </a:r>
          <a:endParaRPr lang="ja-JP" altLang="ja-JP"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54</xdr:col>
      <xdr:colOff>123824</xdr:colOff>
      <xdr:row>12</xdr:row>
      <xdr:rowOff>76199</xdr:rowOff>
    </xdr:from>
    <xdr:to>
      <xdr:col>56</xdr:col>
      <xdr:colOff>428624</xdr:colOff>
      <xdr:row>33</xdr:row>
      <xdr:rowOff>0</xdr:rowOff>
    </xdr:to>
    <xdr:sp macro="" textlink="">
      <xdr:nvSpPr>
        <xdr:cNvPr id="2" name="四角形吹き出し 1"/>
        <xdr:cNvSpPr/>
      </xdr:nvSpPr>
      <xdr:spPr>
        <a:xfrm>
          <a:off x="14252574" y="2616199"/>
          <a:ext cx="1939925" cy="3257551"/>
        </a:xfrm>
        <a:prstGeom prst="wedgeRectCallout">
          <a:avLst>
            <a:gd name="adj1" fmla="val 49066"/>
            <a:gd name="adj2" fmla="val -89584"/>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6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波及効果計算用に準備しておきます。各部門の民間消費支出を民間消費支出の合計値で割ることで求めます。このシートの場合、計算式は</a:t>
          </a:r>
          <a:endParaRPr kumimoji="1" lang="en-US" altLang="ja-JP" sz="16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pPr>
          <a:r>
            <a:rPr kumimoji="1" lang="en-US" altLang="ja-JP" sz="16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=AQ@/$AQ$42</a:t>
          </a:r>
        </a:p>
        <a:p>
          <a:pPr marL="0" marR="0" indent="0" algn="l" defTabSz="914400" eaLnBrk="1" fontAlgn="auto" latinLnBrk="0" hangingPunct="1">
            <a:lnSpc>
              <a:spcPct val="100000"/>
            </a:lnSpc>
            <a:spcBef>
              <a:spcPts val="0"/>
            </a:spcBef>
            <a:spcAft>
              <a:spcPts val="0"/>
            </a:spcAft>
            <a:buClrTx/>
            <a:buSzTx/>
            <a:buFontTx/>
            <a:buNone/>
            <a:tabLst/>
          </a:pPr>
          <a:r>
            <a:rPr kumimoji="1" lang="ja-JP" altLang="en-US" sz="16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です。</a:t>
          </a:r>
        </a:p>
      </xdr:txBody>
    </xdr:sp>
    <xdr:clientData/>
  </xdr:twoCellAnchor>
  <xdr:oneCellAnchor>
    <xdr:from>
      <xdr:col>2</xdr:col>
      <xdr:colOff>374650</xdr:colOff>
      <xdr:row>17</xdr:row>
      <xdr:rowOff>38648</xdr:rowOff>
    </xdr:from>
    <xdr:ext cx="4959350" cy="1447576"/>
    <xdr:sp macro="" textlink="">
      <xdr:nvSpPr>
        <xdr:cNvPr id="3" name="テキスト ボックス 2"/>
        <xdr:cNvSpPr txBox="1"/>
      </xdr:nvSpPr>
      <xdr:spPr>
        <a:xfrm>
          <a:off x="993775" y="3372398"/>
          <a:ext cx="4959350" cy="1447576"/>
        </a:xfrm>
        <a:prstGeom prst="rect">
          <a:avLst/>
        </a:prstGeom>
        <a:solidFill>
          <a:schemeClr val="accent5">
            <a:lumMod val="20000"/>
            <a:lumOff val="80000"/>
          </a:schemeClr>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600">
              <a:latin typeface="Meiryo UI" panose="020B0604030504040204" pitchFamily="50" charset="-128"/>
              <a:ea typeface="Meiryo UI" panose="020B0604030504040204" pitchFamily="50" charset="-128"/>
              <a:cs typeface="Meiryo UI" panose="020B0604030504040204" pitchFamily="50" charset="-128"/>
            </a:rPr>
            <a:t>①</a:t>
          </a:r>
          <a:r>
            <a:rPr kumimoji="1" lang="en-US" altLang="ja-JP" sz="1600">
              <a:latin typeface="Meiryo UI" panose="020B0604030504040204" pitchFamily="50" charset="-128"/>
              <a:ea typeface="Meiryo UI" panose="020B0604030504040204" pitchFamily="50" charset="-128"/>
              <a:cs typeface="Meiryo UI" panose="020B0604030504040204" pitchFamily="50" charset="-128"/>
            </a:rPr>
            <a:t>9</a:t>
          </a: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行目と</a:t>
          </a:r>
          <a:r>
            <a:rPr kumimoji="1" lang="en-US" altLang="ja-JP" sz="1600">
              <a:latin typeface="Meiryo UI" panose="020B0604030504040204" pitchFamily="50" charset="-128"/>
              <a:ea typeface="Meiryo UI" panose="020B0604030504040204" pitchFamily="50" charset="-128"/>
              <a:cs typeface="Meiryo UI" panose="020B0604030504040204" pitchFamily="50" charset="-128"/>
            </a:rPr>
            <a:t>10</a:t>
          </a: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行目を挿入</a:t>
          </a:r>
          <a:endParaRPr kumimoji="1" lang="en-US" altLang="ja-JP" sz="16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600">
              <a:latin typeface="Meiryo UI" panose="020B0604030504040204" pitchFamily="50" charset="-128"/>
              <a:ea typeface="Meiryo UI" panose="020B0604030504040204" pitchFamily="50" charset="-128"/>
              <a:cs typeface="Meiryo UI" panose="020B0604030504040204" pitchFamily="50" charset="-128"/>
            </a:rPr>
            <a:t>②図</a:t>
          </a:r>
          <a:r>
            <a:rPr kumimoji="1" lang="en-US" altLang="ja-JP" sz="1600">
              <a:latin typeface="Meiryo UI" panose="020B0604030504040204" pitchFamily="50" charset="-128"/>
              <a:ea typeface="Meiryo UI" panose="020B0604030504040204" pitchFamily="50" charset="-128"/>
              <a:cs typeface="Meiryo UI" panose="020B0604030504040204" pitchFamily="50" charset="-128"/>
            </a:rPr>
            <a:t>10</a:t>
          </a: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で作成した細分化後の漁業部門（図</a:t>
          </a:r>
          <a:r>
            <a:rPr kumimoji="1" lang="en-US" altLang="ja-JP" sz="1600">
              <a:latin typeface="Meiryo UI" panose="020B0604030504040204" pitchFamily="50" charset="-128"/>
              <a:ea typeface="Meiryo UI" panose="020B0604030504040204" pitchFamily="50" charset="-128"/>
              <a:cs typeface="Meiryo UI" panose="020B0604030504040204" pitchFamily="50" charset="-128"/>
            </a:rPr>
            <a:t>10</a:t>
          </a: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の</a:t>
          </a:r>
          <a:r>
            <a:rPr kumimoji="1" lang="en-US" altLang="ja-JP" sz="1600">
              <a:latin typeface="Meiryo UI" panose="020B0604030504040204" pitchFamily="50" charset="-128"/>
              <a:ea typeface="Meiryo UI" panose="020B0604030504040204" pitchFamily="50" charset="-128"/>
              <a:cs typeface="Meiryo UI" panose="020B0604030504040204" pitchFamily="50" charset="-128"/>
            </a:rPr>
            <a:t>10</a:t>
          </a: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行目）と新規部門の産出構造（図</a:t>
          </a:r>
          <a:r>
            <a:rPr kumimoji="1" lang="en-US" altLang="ja-JP" sz="1600">
              <a:latin typeface="Meiryo UI" panose="020B0604030504040204" pitchFamily="50" charset="-128"/>
              <a:ea typeface="Meiryo UI" panose="020B0604030504040204" pitchFamily="50" charset="-128"/>
              <a:cs typeface="Meiryo UI" panose="020B0604030504040204" pitchFamily="50" charset="-128"/>
            </a:rPr>
            <a:t>10</a:t>
          </a: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の７、</a:t>
          </a:r>
          <a:r>
            <a:rPr kumimoji="1" lang="en-US" altLang="ja-JP" sz="1600">
              <a:latin typeface="Meiryo UI" panose="020B0604030504040204" pitchFamily="50" charset="-128"/>
              <a:ea typeface="Meiryo UI" panose="020B0604030504040204" pitchFamily="50" charset="-128"/>
              <a:cs typeface="Meiryo UI" panose="020B0604030504040204" pitchFamily="50" charset="-128"/>
            </a:rPr>
            <a:t>8</a:t>
          </a: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行目）をコピー＆ペースト</a:t>
          </a:r>
        </a:p>
      </xdr:txBody>
    </xdr:sp>
    <xdr:clientData/>
  </xdr:oneCellAnchor>
  <xdr:twoCellAnchor>
    <xdr:from>
      <xdr:col>2</xdr:col>
      <xdr:colOff>1123950</xdr:colOff>
      <xdr:row>8</xdr:row>
      <xdr:rowOff>85725</xdr:rowOff>
    </xdr:from>
    <xdr:to>
      <xdr:col>2</xdr:col>
      <xdr:colOff>1457325</xdr:colOff>
      <xdr:row>17</xdr:row>
      <xdr:rowOff>95250</xdr:rowOff>
    </xdr:to>
    <xdr:sp macro="" textlink="">
      <xdr:nvSpPr>
        <xdr:cNvPr id="5" name="フリーフォーム 4"/>
        <xdr:cNvSpPr/>
      </xdr:nvSpPr>
      <xdr:spPr>
        <a:xfrm>
          <a:off x="1476375" y="1647825"/>
          <a:ext cx="333375" cy="1381125"/>
        </a:xfrm>
        <a:custGeom>
          <a:avLst/>
          <a:gdLst>
            <a:gd name="connsiteX0" fmla="*/ 0 w 333375"/>
            <a:gd name="connsiteY0" fmla="*/ 0 h 1381125"/>
            <a:gd name="connsiteX1" fmla="*/ 333375 w 333375"/>
            <a:gd name="connsiteY1" fmla="*/ 1381125 h 1381125"/>
          </a:gdLst>
          <a:ahLst/>
          <a:cxnLst>
            <a:cxn ang="0">
              <a:pos x="connsiteX0" y="connsiteY0"/>
            </a:cxn>
            <a:cxn ang="0">
              <a:pos x="connsiteX1" y="connsiteY1"/>
            </a:cxn>
          </a:cxnLst>
          <a:rect l="l" t="t" r="r" b="b"/>
          <a:pathLst>
            <a:path w="333375" h="1381125">
              <a:moveTo>
                <a:pt x="0" y="0"/>
              </a:moveTo>
              <a:lnTo>
                <a:pt x="333375" y="1381125"/>
              </a:lnTo>
            </a:path>
          </a:pathLst>
        </a:cu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58</xdr:row>
      <xdr:rowOff>130814</xdr:rowOff>
    </xdr:from>
    <xdr:to>
      <xdr:col>14</xdr:col>
      <xdr:colOff>158750</xdr:colOff>
      <xdr:row>81</xdr:row>
      <xdr:rowOff>137586</xdr:rowOff>
    </xdr:to>
    <xdr:pic>
      <xdr:nvPicPr>
        <xdr:cNvPr id="13" name="図 12"/>
        <xdr:cNvPicPr>
          <a:picLocks noChangeAspect="1"/>
        </xdr:cNvPicPr>
      </xdr:nvPicPr>
      <xdr:blipFill rotWithShape="1">
        <a:blip xmlns:r="http://schemas.openxmlformats.org/officeDocument/2006/relationships" r:embed="rId1"/>
        <a:srcRect t="18521" r="23046" b="37646"/>
        <a:stretch/>
      </xdr:blipFill>
      <xdr:spPr>
        <a:xfrm>
          <a:off x="0" y="9179564"/>
          <a:ext cx="10657417" cy="3414605"/>
        </a:xfrm>
        <a:prstGeom prst="rect">
          <a:avLst/>
        </a:prstGeom>
      </xdr:spPr>
    </xdr:pic>
    <xdr:clientData/>
  </xdr:twoCellAnchor>
  <xdr:twoCellAnchor>
    <xdr:from>
      <xdr:col>3</xdr:col>
      <xdr:colOff>328084</xdr:colOff>
      <xdr:row>23</xdr:row>
      <xdr:rowOff>31749</xdr:rowOff>
    </xdr:from>
    <xdr:to>
      <xdr:col>7</xdr:col>
      <xdr:colOff>73025</xdr:colOff>
      <xdr:row>36</xdr:row>
      <xdr:rowOff>132291</xdr:rowOff>
    </xdr:to>
    <xdr:sp macro="" textlink="">
      <xdr:nvSpPr>
        <xdr:cNvPr id="3" name="四角形吹き出し 2"/>
        <xdr:cNvSpPr/>
      </xdr:nvSpPr>
      <xdr:spPr>
        <a:xfrm>
          <a:off x="2487084" y="4095749"/>
          <a:ext cx="2951691" cy="2164292"/>
        </a:xfrm>
        <a:prstGeom prst="wedgeRectCallout">
          <a:avLst>
            <a:gd name="adj1" fmla="val -63063"/>
            <a:gd name="adj2" fmla="val 160456"/>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6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波及効果計算用に準備しておきます。基本的に各部門の雇用者所得の値の転記ですが、細分化した漁業が個人経営の時は雇用者所得＋営業余剰とします。</a:t>
          </a:r>
        </a:p>
      </xdr:txBody>
    </xdr:sp>
    <xdr:clientData/>
  </xdr:twoCellAnchor>
  <xdr:twoCellAnchor>
    <xdr:from>
      <xdr:col>7</xdr:col>
      <xdr:colOff>285750</xdr:colOff>
      <xdr:row>29</xdr:row>
      <xdr:rowOff>15876</xdr:rowOff>
    </xdr:from>
    <xdr:to>
      <xdr:col>11</xdr:col>
      <xdr:colOff>455084</xdr:colOff>
      <xdr:row>40</xdr:row>
      <xdr:rowOff>74084</xdr:rowOff>
    </xdr:to>
    <xdr:sp macro="" textlink="">
      <xdr:nvSpPr>
        <xdr:cNvPr id="4" name="四角形吹き出し 3"/>
        <xdr:cNvSpPr/>
      </xdr:nvSpPr>
      <xdr:spPr>
        <a:xfrm>
          <a:off x="5651500" y="5032376"/>
          <a:ext cx="3026834" cy="1804458"/>
        </a:xfrm>
        <a:prstGeom prst="wedgeRectCallout">
          <a:avLst>
            <a:gd name="adj1" fmla="val -164715"/>
            <a:gd name="adj2" fmla="val 176182"/>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波及効果</a:t>
          </a:r>
          <a:r>
            <a:rPr kumimoji="1" lang="ja-JP" altLang="en-US" sz="16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計算用</a:t>
          </a:r>
          <a:r>
            <a:rPr kumimoji="1" lang="ja-JP" altLang="en-US" sz="1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に準備しておきます。各部門の雇用者所得、営業余剰、間接税の合計値です</a:t>
          </a:r>
        </a:p>
      </xdr:txBody>
    </xdr:sp>
    <xdr:clientData/>
  </xdr:twoCellAnchor>
  <xdr:twoCellAnchor>
    <xdr:from>
      <xdr:col>8</xdr:col>
      <xdr:colOff>213588</xdr:colOff>
      <xdr:row>61</xdr:row>
      <xdr:rowOff>142875</xdr:rowOff>
    </xdr:from>
    <xdr:to>
      <xdr:col>14</xdr:col>
      <xdr:colOff>127000</xdr:colOff>
      <xdr:row>81</xdr:row>
      <xdr:rowOff>95250</xdr:rowOff>
    </xdr:to>
    <xdr:sp macro="" textlink="">
      <xdr:nvSpPr>
        <xdr:cNvPr id="6" name="正方形/長方形 5"/>
        <xdr:cNvSpPr/>
      </xdr:nvSpPr>
      <xdr:spPr>
        <a:xfrm>
          <a:off x="6150838" y="10779125"/>
          <a:ext cx="4755287" cy="3127375"/>
        </a:xfrm>
        <a:prstGeom prst="rect">
          <a:avLst/>
        </a:prstGeom>
        <a:solidFill>
          <a:schemeClr val="accent6">
            <a:lumMod val="20000"/>
            <a:lumOff val="80000"/>
            <a:alpha val="5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11</xdr:col>
      <xdr:colOff>325197</xdr:colOff>
      <xdr:row>77</xdr:row>
      <xdr:rowOff>4330</xdr:rowOff>
    </xdr:from>
    <xdr:ext cx="2143151" cy="600421"/>
    <xdr:sp macro="" textlink="">
      <xdr:nvSpPr>
        <xdr:cNvPr id="7" name="テキスト ボックス 6"/>
        <xdr:cNvSpPr txBox="1"/>
      </xdr:nvSpPr>
      <xdr:spPr>
        <a:xfrm>
          <a:off x="8548447" y="13085330"/>
          <a:ext cx="2143151" cy="60042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latin typeface="Meiryo UI" panose="020B0604030504040204" pitchFamily="50" charset="-128"/>
              <a:ea typeface="Meiryo UI" panose="020B0604030504040204" pitchFamily="50" charset="-128"/>
              <a:cs typeface="Meiryo UI" panose="020B0604030504040204" pitchFamily="50" charset="-128"/>
            </a:rPr>
            <a:t>この部分は削除</a:t>
          </a:r>
        </a:p>
      </xdr:txBody>
    </xdr:sp>
    <xdr:clientData/>
  </xdr:oneCellAnchor>
  <xdr:twoCellAnchor>
    <xdr:from>
      <xdr:col>2</xdr:col>
      <xdr:colOff>1059657</xdr:colOff>
      <xdr:row>54</xdr:row>
      <xdr:rowOff>11905</xdr:rowOff>
    </xdr:from>
    <xdr:to>
      <xdr:col>2</xdr:col>
      <xdr:colOff>1369219</xdr:colOff>
      <xdr:row>61</xdr:row>
      <xdr:rowOff>142874</xdr:rowOff>
    </xdr:to>
    <xdr:sp macro="" textlink="">
      <xdr:nvSpPr>
        <xdr:cNvPr id="9" name="フリーフォーム 8"/>
        <xdr:cNvSpPr/>
      </xdr:nvSpPr>
      <xdr:spPr>
        <a:xfrm>
          <a:off x="1416845" y="8798718"/>
          <a:ext cx="309562" cy="1214437"/>
        </a:xfrm>
        <a:custGeom>
          <a:avLst/>
          <a:gdLst>
            <a:gd name="connsiteX0" fmla="*/ 0 w 357187"/>
            <a:gd name="connsiteY0" fmla="*/ 1333500 h 1333500"/>
            <a:gd name="connsiteX1" fmla="*/ 357187 w 357187"/>
            <a:gd name="connsiteY1" fmla="*/ 0 h 1333500"/>
          </a:gdLst>
          <a:ahLst/>
          <a:cxnLst>
            <a:cxn ang="0">
              <a:pos x="connsiteX0" y="connsiteY0"/>
            </a:cxn>
            <a:cxn ang="0">
              <a:pos x="connsiteX1" y="connsiteY1"/>
            </a:cxn>
          </a:cxnLst>
          <a:rect l="l" t="t" r="r" b="b"/>
          <a:pathLst>
            <a:path w="357187" h="1333500">
              <a:moveTo>
                <a:pt x="0" y="1333500"/>
              </a:moveTo>
              <a:lnTo>
                <a:pt x="357187" y="0"/>
              </a:lnTo>
            </a:path>
          </a:pathLst>
        </a:custGeom>
        <a:noFill/>
        <a:ln>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21431</xdr:colOff>
      <xdr:row>53</xdr:row>
      <xdr:rowOff>119064</xdr:rowOff>
    </xdr:from>
    <xdr:to>
      <xdr:col>39</xdr:col>
      <xdr:colOff>642936</xdr:colOff>
      <xdr:row>61</xdr:row>
      <xdr:rowOff>140494</xdr:rowOff>
    </xdr:to>
    <xdr:sp macro="" textlink="">
      <xdr:nvSpPr>
        <xdr:cNvPr id="11" name="フリーフォーム 10"/>
        <xdr:cNvSpPr/>
      </xdr:nvSpPr>
      <xdr:spPr>
        <a:xfrm>
          <a:off x="5676900" y="8751095"/>
          <a:ext cx="4431505" cy="1259680"/>
        </a:xfrm>
        <a:custGeom>
          <a:avLst/>
          <a:gdLst>
            <a:gd name="connsiteX0" fmla="*/ 0 w 357187"/>
            <a:gd name="connsiteY0" fmla="*/ 1333500 h 1333500"/>
            <a:gd name="connsiteX1" fmla="*/ 357187 w 357187"/>
            <a:gd name="connsiteY1" fmla="*/ 0 h 1333500"/>
          </a:gdLst>
          <a:ahLst/>
          <a:cxnLst>
            <a:cxn ang="0">
              <a:pos x="connsiteX0" y="connsiteY0"/>
            </a:cxn>
            <a:cxn ang="0">
              <a:pos x="connsiteX1" y="connsiteY1"/>
            </a:cxn>
          </a:cxnLst>
          <a:rect l="l" t="t" r="r" b="b"/>
          <a:pathLst>
            <a:path w="357187" h="1333500">
              <a:moveTo>
                <a:pt x="0" y="1333500"/>
              </a:moveTo>
              <a:lnTo>
                <a:pt x="357187" y="0"/>
              </a:lnTo>
            </a:path>
          </a:pathLst>
        </a:custGeom>
        <a:noFill/>
        <a:ln>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438831</xdr:colOff>
      <xdr:row>0</xdr:row>
      <xdr:rowOff>309562</xdr:rowOff>
    </xdr:from>
    <xdr:to>
      <xdr:col>22</xdr:col>
      <xdr:colOff>501764</xdr:colOff>
      <xdr:row>43</xdr:row>
      <xdr:rowOff>47624</xdr:rowOff>
    </xdr:to>
    <xdr:sp macro="" textlink="">
      <xdr:nvSpPr>
        <xdr:cNvPr id="4" name="正方形/長方形 3"/>
        <xdr:cNvSpPr/>
      </xdr:nvSpPr>
      <xdr:spPr>
        <a:xfrm>
          <a:off x="10957152" y="309562"/>
          <a:ext cx="7546862" cy="6718526"/>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13</xdr:col>
      <xdr:colOff>857250</xdr:colOff>
      <xdr:row>1</xdr:row>
      <xdr:rowOff>96401</xdr:rowOff>
    </xdr:from>
    <xdr:to>
      <xdr:col>21</xdr:col>
      <xdr:colOff>687916</xdr:colOff>
      <xdr:row>41</xdr:row>
      <xdr:rowOff>137583</xdr:rowOff>
    </xdr:to>
    <xdr:pic>
      <xdr:nvPicPr>
        <xdr:cNvPr id="12" name="図 11"/>
        <xdr:cNvPicPr>
          <a:picLocks noChangeAspect="1"/>
        </xdr:cNvPicPr>
      </xdr:nvPicPr>
      <xdr:blipFill rotWithShape="1">
        <a:blip xmlns:r="http://schemas.openxmlformats.org/officeDocument/2006/relationships" r:embed="rId1"/>
        <a:srcRect t="2346" r="48883" b="10482"/>
        <a:stretch/>
      </xdr:blipFill>
      <xdr:spPr>
        <a:xfrm>
          <a:off x="11375571" y="422972"/>
          <a:ext cx="6552595" cy="6314075"/>
        </a:xfrm>
        <a:prstGeom prst="rect">
          <a:avLst/>
        </a:prstGeom>
      </xdr:spPr>
    </xdr:pic>
    <xdr:clientData/>
  </xdr:twoCellAnchor>
  <xdr:twoCellAnchor>
    <xdr:from>
      <xdr:col>14</xdr:col>
      <xdr:colOff>130401</xdr:colOff>
      <xdr:row>34</xdr:row>
      <xdr:rowOff>82020</xdr:rowOff>
    </xdr:from>
    <xdr:to>
      <xdr:col>21</xdr:col>
      <xdr:colOff>521607</xdr:colOff>
      <xdr:row>41</xdr:row>
      <xdr:rowOff>82019</xdr:rowOff>
    </xdr:to>
    <xdr:sp macro="" textlink="">
      <xdr:nvSpPr>
        <xdr:cNvPr id="5" name="正方形/長方形 4"/>
        <xdr:cNvSpPr/>
      </xdr:nvSpPr>
      <xdr:spPr>
        <a:xfrm>
          <a:off x="11528651" y="5574770"/>
          <a:ext cx="6169706" cy="1047749"/>
        </a:xfrm>
        <a:prstGeom prst="rect">
          <a:avLst/>
        </a:prstGeom>
        <a:solidFill>
          <a:srgbClr val="FF0000">
            <a:alpha val="25000"/>
          </a:srgbClr>
        </a:solidFill>
        <a:ln w="254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16</xdr:col>
      <xdr:colOff>657677</xdr:colOff>
      <xdr:row>35</xdr:row>
      <xdr:rowOff>145520</xdr:rowOff>
    </xdr:from>
    <xdr:ext cx="1082284" cy="325217"/>
    <xdr:sp macro="" textlink="">
      <xdr:nvSpPr>
        <xdr:cNvPr id="6" name="テキスト ボックス 5"/>
        <xdr:cNvSpPr txBox="1"/>
      </xdr:nvSpPr>
      <xdr:spPr>
        <a:xfrm>
          <a:off x="13728094" y="5786437"/>
          <a:ext cx="1082284" cy="325217"/>
        </a:xfrm>
        <a:prstGeom prst="rect">
          <a:avLst/>
        </a:prstGeom>
        <a:solidFill>
          <a:schemeClr val="bg1"/>
        </a:solidFill>
        <a:ln>
          <a:solidFill>
            <a:schemeClr val="bg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この部分は削除</a:t>
          </a:r>
        </a:p>
      </xdr:txBody>
    </xdr:sp>
    <xdr:clientData/>
  </xdr:oneCellAnchor>
  <xdr:twoCellAnchor>
    <xdr:from>
      <xdr:col>10</xdr:col>
      <xdr:colOff>560920</xdr:colOff>
      <xdr:row>12</xdr:row>
      <xdr:rowOff>4535</xdr:rowOff>
    </xdr:from>
    <xdr:to>
      <xdr:col>15</xdr:col>
      <xdr:colOff>2</xdr:colOff>
      <xdr:row>22</xdr:row>
      <xdr:rowOff>4536</xdr:rowOff>
    </xdr:to>
    <xdr:sp macro="" textlink="">
      <xdr:nvSpPr>
        <xdr:cNvPr id="7" name="曲折矢印 6"/>
        <xdr:cNvSpPr/>
      </xdr:nvSpPr>
      <xdr:spPr>
        <a:xfrm rot="16200000" flipH="1">
          <a:off x="9682997" y="1087816"/>
          <a:ext cx="1496786" cy="3820582"/>
        </a:xfrm>
        <a:prstGeom prst="bentArrow">
          <a:avLst>
            <a:gd name="adj1" fmla="val 25000"/>
            <a:gd name="adj2" fmla="val 25358"/>
            <a:gd name="adj3" fmla="val 26429"/>
            <a:gd name="adj4" fmla="val 43750"/>
          </a:avLst>
        </a:prstGeom>
        <a:solidFill>
          <a:schemeClr val="accent6">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11</xdr:col>
      <xdr:colOff>928674</xdr:colOff>
      <xdr:row>11</xdr:row>
      <xdr:rowOff>83915</xdr:rowOff>
    </xdr:from>
    <xdr:ext cx="1881605" cy="473463"/>
    <xdr:sp macro="" textlink="">
      <xdr:nvSpPr>
        <xdr:cNvPr id="8" name="テキスト ボックス 7"/>
        <xdr:cNvSpPr txBox="1"/>
      </xdr:nvSpPr>
      <xdr:spPr>
        <a:xfrm>
          <a:off x="9650853" y="2179415"/>
          <a:ext cx="1881605" cy="47346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①コピー＆ペースト</a:t>
          </a:r>
        </a:p>
      </xdr:txBody>
    </xdr:sp>
    <xdr:clientData/>
  </xdr:oneCellAnchor>
  <xdr:twoCellAnchor>
    <xdr:from>
      <xdr:col>9</xdr:col>
      <xdr:colOff>693967</xdr:colOff>
      <xdr:row>29</xdr:row>
      <xdr:rowOff>40823</xdr:rowOff>
    </xdr:from>
    <xdr:to>
      <xdr:col>11</xdr:col>
      <xdr:colOff>932093</xdr:colOff>
      <xdr:row>56</xdr:row>
      <xdr:rowOff>95252</xdr:rowOff>
    </xdr:to>
    <xdr:sp macro="" textlink="">
      <xdr:nvSpPr>
        <xdr:cNvPr id="9" name="下カーブ矢印 8"/>
        <xdr:cNvSpPr/>
      </xdr:nvSpPr>
      <xdr:spPr>
        <a:xfrm rot="16200000" flipH="1">
          <a:off x="6589262" y="6051778"/>
          <a:ext cx="4286251" cy="1843769"/>
        </a:xfrm>
        <a:prstGeom prst="curvedDownArrow">
          <a:avLst/>
        </a:prstGeom>
        <a:solidFill>
          <a:schemeClr val="accent6">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7</xdr:col>
      <xdr:colOff>299357</xdr:colOff>
      <xdr:row>37</xdr:row>
      <xdr:rowOff>127458</xdr:rowOff>
    </xdr:from>
    <xdr:ext cx="4109357" cy="473463"/>
    <xdr:sp macro="" textlink="">
      <xdr:nvSpPr>
        <xdr:cNvPr id="10" name="テキスト ボックス 9"/>
        <xdr:cNvSpPr txBox="1"/>
      </xdr:nvSpPr>
      <xdr:spPr>
        <a:xfrm>
          <a:off x="5973536" y="6114601"/>
          <a:ext cx="4109357" cy="473463"/>
        </a:xfrm>
        <a:prstGeom prst="rect">
          <a:avLst/>
        </a:prstGeom>
        <a:solidFill>
          <a:schemeClr val="accent6">
            <a:lumMod val="40000"/>
            <a:lumOff val="60000"/>
          </a:schemeClr>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②</a:t>
          </a:r>
          <a:r>
            <a:rPr kumimoji="1" lang="en-US" altLang="ja-JP"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行空けてコピー＆ペーストをさらに</a:t>
          </a:r>
          <a:r>
            <a:rPr kumimoji="1" lang="en-US" altLang="ja-JP"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6</a:t>
          </a:r>
          <a:r>
            <a:rPr kumimoji="1" lang="ja-JP" altLang="en-US"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回</a:t>
          </a:r>
        </a:p>
      </xdr:txBody>
    </xdr:sp>
    <xdr:clientData/>
  </xdr:oneCellAnchor>
  <xdr:oneCellAnchor>
    <xdr:from>
      <xdr:col>1</xdr:col>
      <xdr:colOff>1091293</xdr:colOff>
      <xdr:row>5</xdr:row>
      <xdr:rowOff>102965</xdr:rowOff>
    </xdr:from>
    <xdr:ext cx="4109357" cy="473463"/>
    <xdr:sp macro="" textlink="">
      <xdr:nvSpPr>
        <xdr:cNvPr id="11" name="テキスト ボックス 10"/>
        <xdr:cNvSpPr txBox="1"/>
      </xdr:nvSpPr>
      <xdr:spPr>
        <a:xfrm>
          <a:off x="1445079" y="1300394"/>
          <a:ext cx="4109357" cy="473463"/>
        </a:xfrm>
        <a:prstGeom prst="rect">
          <a:avLst/>
        </a:prstGeom>
        <a:solidFill>
          <a:schemeClr val="accent6">
            <a:lumMod val="40000"/>
            <a:lumOff val="60000"/>
          </a:schemeClr>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③本文に従い行列に名称を付記</a:t>
          </a:r>
        </a:p>
      </xdr:txBody>
    </xdr:sp>
    <xdr:clientData/>
  </xdr:oneCellAnchor>
  <xdr:twoCellAnchor>
    <xdr:from>
      <xdr:col>1</xdr:col>
      <xdr:colOff>435428</xdr:colOff>
      <xdr:row>2</xdr:row>
      <xdr:rowOff>231321</xdr:rowOff>
    </xdr:from>
    <xdr:to>
      <xdr:col>1</xdr:col>
      <xdr:colOff>1074964</xdr:colOff>
      <xdr:row>5</xdr:row>
      <xdr:rowOff>95250</xdr:rowOff>
    </xdr:to>
    <xdr:cxnSp macro="">
      <xdr:nvCxnSpPr>
        <xdr:cNvPr id="13" name="直線コネクタ 12"/>
        <xdr:cNvCxnSpPr/>
      </xdr:nvCxnSpPr>
      <xdr:spPr>
        <a:xfrm flipH="1" flipV="1">
          <a:off x="789214" y="789214"/>
          <a:ext cx="639536" cy="503465"/>
        </a:xfrm>
        <a:prstGeom prst="line">
          <a:avLst/>
        </a:prstGeom>
        <a:ln w="50800">
          <a:solidFill>
            <a:srgbClr val="FF0000"/>
          </a:solidFill>
          <a:tailEnd type="arrow" w="lg"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680357</xdr:colOff>
      <xdr:row>45</xdr:row>
      <xdr:rowOff>146508</xdr:rowOff>
    </xdr:from>
    <xdr:ext cx="4708071" cy="473463"/>
    <xdr:sp macro="" textlink="">
      <xdr:nvSpPr>
        <xdr:cNvPr id="14" name="テキスト ボックス 13"/>
        <xdr:cNvSpPr txBox="1"/>
      </xdr:nvSpPr>
      <xdr:spPr>
        <a:xfrm>
          <a:off x="2571750" y="7548794"/>
          <a:ext cx="4708071" cy="473463"/>
        </a:xfrm>
        <a:prstGeom prst="rect">
          <a:avLst/>
        </a:prstGeom>
        <a:solidFill>
          <a:schemeClr val="accent6">
            <a:lumMod val="40000"/>
            <a:lumOff val="60000"/>
          </a:schemeClr>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800">
              <a:solidFill>
                <a:srgbClr val="FF0000"/>
              </a:solidFill>
              <a:latin typeface="Meiryo UI" panose="020B0604030504040204" pitchFamily="50" charset="-128"/>
              <a:ea typeface="Meiryo UI" panose="020B0604030504040204" pitchFamily="50" charset="-128"/>
              <a:cs typeface="Meiryo UI" panose="020B0604030504040204" pitchFamily="50" charset="-128"/>
            </a:rPr>
            <a:t>④本文に従い行列の中の数値を書き換える</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VM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読みください"/>
      <sheetName val="(1)シングル　ロジット"/>
      <sheetName val="(2)シングル　ワイブル"/>
      <sheetName val="(3)シングル　ノンパラ"/>
      <sheetName val="(4)ダブル　ロジット"/>
      <sheetName val="(5)ダブル　ワイブル"/>
      <sheetName val="(6)ダブル　ノンパラ"/>
      <sheetName val="(7)フルモデル用データ"/>
      <sheetName val="(8)フルモデル　シングル"/>
      <sheetName val="(9)フルモデル　ダブル"/>
      <sheetName val="(10)計算用"/>
    </sheetNames>
    <sheetDataSet>
      <sheetData sheetId="0" refreshError="1"/>
      <sheetData sheetId="1" refreshError="1"/>
      <sheetData sheetId="2">
        <row r="12">
          <cell r="F12">
            <v>8</v>
          </cell>
          <cell r="G12">
            <v>2</v>
          </cell>
        </row>
      </sheetData>
      <sheetData sheetId="3" refreshError="1"/>
      <sheetData sheetId="4">
        <row r="37">
          <cell r="O37">
            <v>1E-3</v>
          </cell>
        </row>
      </sheetData>
      <sheetData sheetId="5">
        <row r="51">
          <cell r="D51">
            <v>8</v>
          </cell>
          <cell r="E51">
            <v>2</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lumMod val="20000"/>
            <a:lumOff val="80000"/>
          </a:schemeClr>
        </a:solidFill>
        <a:ln>
          <a:solidFill>
            <a:schemeClr val="accent4"/>
          </a:solidFill>
        </a:ln>
      </a:spPr>
      <a:bodyPr vertOverflow="clip" horzOverflow="clip" rtlCol="0" anchor="ctr"/>
      <a:lstStyle>
        <a:defPPr marL="0" marR="0" indent="0" algn="l" defTabSz="914400" eaLnBrk="1" fontAlgn="auto" latinLnBrk="0" hangingPunct="1">
          <a:lnSpc>
            <a:spcPct val="100000"/>
          </a:lnSpc>
          <a:spcBef>
            <a:spcPts val="0"/>
          </a:spcBef>
          <a:spcAft>
            <a:spcPts val="0"/>
          </a:spcAft>
          <a:buClrTx/>
          <a:buSzTx/>
          <a:buFontTx/>
          <a:buNone/>
          <a:tabLst/>
          <a:defRPr sz="14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pageSetUpPr autoPageBreaks="0" fitToPage="1"/>
  </sheetPr>
  <dimension ref="B1:BC48"/>
  <sheetViews>
    <sheetView zoomScale="90" zoomScaleNormal="90" zoomScalePageLayoutView="90" workbookViewId="0">
      <selection activeCell="G48" sqref="G48"/>
    </sheetView>
  </sheetViews>
  <sheetFormatPr defaultColWidth="8.875" defaultRowHeight="12"/>
  <cols>
    <col min="1" max="1" width="3.625" style="130" customWidth="1"/>
    <col min="2" max="2" width="4.625" style="130" customWidth="1"/>
    <col min="3" max="3" width="20.125" style="130" customWidth="1"/>
    <col min="4" max="8" width="11.625" style="130" customWidth="1"/>
    <col min="9" max="36" width="12.625" style="130" customWidth="1"/>
    <col min="37" max="37" width="11.625" style="130" customWidth="1"/>
    <col min="38" max="49" width="12.625" style="130" customWidth="1"/>
    <col min="50" max="50" width="14" style="130" customWidth="1"/>
    <col min="51" max="51" width="14.5" style="130" customWidth="1"/>
    <col min="52" max="53" width="12.625" style="130" customWidth="1"/>
    <col min="54" max="54" width="8.875" style="130"/>
    <col min="55" max="55" width="14.125" style="130" bestFit="1" customWidth="1"/>
    <col min="56" max="257" width="8.875" style="130"/>
    <col min="258" max="258" width="4.625" style="130" customWidth="1"/>
    <col min="259" max="259" width="20.125" style="130" customWidth="1"/>
    <col min="260" max="305" width="12.625" style="130" customWidth="1"/>
    <col min="306" max="306" width="14" style="130" customWidth="1"/>
    <col min="307" max="307" width="14.5" style="130" customWidth="1"/>
    <col min="308" max="309" width="12.625" style="130" customWidth="1"/>
    <col min="310" max="513" width="8.875" style="130"/>
    <col min="514" max="514" width="4.625" style="130" customWidth="1"/>
    <col min="515" max="515" width="20.125" style="130" customWidth="1"/>
    <col min="516" max="561" width="12.625" style="130" customWidth="1"/>
    <col min="562" max="562" width="14" style="130" customWidth="1"/>
    <col min="563" max="563" width="14.5" style="130" customWidth="1"/>
    <col min="564" max="565" width="12.625" style="130" customWidth="1"/>
    <col min="566" max="769" width="8.875" style="130"/>
    <col min="770" max="770" width="4.625" style="130" customWidth="1"/>
    <col min="771" max="771" width="20.125" style="130" customWidth="1"/>
    <col min="772" max="817" width="12.625" style="130" customWidth="1"/>
    <col min="818" max="818" width="14" style="130" customWidth="1"/>
    <col min="819" max="819" width="14.5" style="130" customWidth="1"/>
    <col min="820" max="821" width="12.625" style="130" customWidth="1"/>
    <col min="822" max="1025" width="8.875" style="130"/>
    <col min="1026" max="1026" width="4.625" style="130" customWidth="1"/>
    <col min="1027" max="1027" width="20.125" style="130" customWidth="1"/>
    <col min="1028" max="1073" width="12.625" style="130" customWidth="1"/>
    <col min="1074" max="1074" width="14" style="130" customWidth="1"/>
    <col min="1075" max="1075" width="14.5" style="130" customWidth="1"/>
    <col min="1076" max="1077" width="12.625" style="130" customWidth="1"/>
    <col min="1078" max="1281" width="8.875" style="130"/>
    <col min="1282" max="1282" width="4.625" style="130" customWidth="1"/>
    <col min="1283" max="1283" width="20.125" style="130" customWidth="1"/>
    <col min="1284" max="1329" width="12.625" style="130" customWidth="1"/>
    <col min="1330" max="1330" width="14" style="130" customWidth="1"/>
    <col min="1331" max="1331" width="14.5" style="130" customWidth="1"/>
    <col min="1332" max="1333" width="12.625" style="130" customWidth="1"/>
    <col min="1334" max="1537" width="8.875" style="130"/>
    <col min="1538" max="1538" width="4.625" style="130" customWidth="1"/>
    <col min="1539" max="1539" width="20.125" style="130" customWidth="1"/>
    <col min="1540" max="1585" width="12.625" style="130" customWidth="1"/>
    <col min="1586" max="1586" width="14" style="130" customWidth="1"/>
    <col min="1587" max="1587" width="14.5" style="130" customWidth="1"/>
    <col min="1588" max="1589" width="12.625" style="130" customWidth="1"/>
    <col min="1590" max="1793" width="8.875" style="130"/>
    <col min="1794" max="1794" width="4.625" style="130" customWidth="1"/>
    <col min="1795" max="1795" width="20.125" style="130" customWidth="1"/>
    <col min="1796" max="1841" width="12.625" style="130" customWidth="1"/>
    <col min="1842" max="1842" width="14" style="130" customWidth="1"/>
    <col min="1843" max="1843" width="14.5" style="130" customWidth="1"/>
    <col min="1844" max="1845" width="12.625" style="130" customWidth="1"/>
    <col min="1846" max="2049" width="8.875" style="130"/>
    <col min="2050" max="2050" width="4.625" style="130" customWidth="1"/>
    <col min="2051" max="2051" width="20.125" style="130" customWidth="1"/>
    <col min="2052" max="2097" width="12.625" style="130" customWidth="1"/>
    <col min="2098" max="2098" width="14" style="130" customWidth="1"/>
    <col min="2099" max="2099" width="14.5" style="130" customWidth="1"/>
    <col min="2100" max="2101" width="12.625" style="130" customWidth="1"/>
    <col min="2102" max="2305" width="8.875" style="130"/>
    <col min="2306" max="2306" width="4.625" style="130" customWidth="1"/>
    <col min="2307" max="2307" width="20.125" style="130" customWidth="1"/>
    <col min="2308" max="2353" width="12.625" style="130" customWidth="1"/>
    <col min="2354" max="2354" width="14" style="130" customWidth="1"/>
    <col min="2355" max="2355" width="14.5" style="130" customWidth="1"/>
    <col min="2356" max="2357" width="12.625" style="130" customWidth="1"/>
    <col min="2358" max="2561" width="8.875" style="130"/>
    <col min="2562" max="2562" width="4.625" style="130" customWidth="1"/>
    <col min="2563" max="2563" width="20.125" style="130" customWidth="1"/>
    <col min="2564" max="2609" width="12.625" style="130" customWidth="1"/>
    <col min="2610" max="2610" width="14" style="130" customWidth="1"/>
    <col min="2611" max="2611" width="14.5" style="130" customWidth="1"/>
    <col min="2612" max="2613" width="12.625" style="130" customWidth="1"/>
    <col min="2614" max="2817" width="8.875" style="130"/>
    <col min="2818" max="2818" width="4.625" style="130" customWidth="1"/>
    <col min="2819" max="2819" width="20.125" style="130" customWidth="1"/>
    <col min="2820" max="2865" width="12.625" style="130" customWidth="1"/>
    <col min="2866" max="2866" width="14" style="130" customWidth="1"/>
    <col min="2867" max="2867" width="14.5" style="130" customWidth="1"/>
    <col min="2868" max="2869" width="12.625" style="130" customWidth="1"/>
    <col min="2870" max="3073" width="8.875" style="130"/>
    <col min="3074" max="3074" width="4.625" style="130" customWidth="1"/>
    <col min="3075" max="3075" width="20.125" style="130" customWidth="1"/>
    <col min="3076" max="3121" width="12.625" style="130" customWidth="1"/>
    <col min="3122" max="3122" width="14" style="130" customWidth="1"/>
    <col min="3123" max="3123" width="14.5" style="130" customWidth="1"/>
    <col min="3124" max="3125" width="12.625" style="130" customWidth="1"/>
    <col min="3126" max="3329" width="8.875" style="130"/>
    <col min="3330" max="3330" width="4.625" style="130" customWidth="1"/>
    <col min="3331" max="3331" width="20.125" style="130" customWidth="1"/>
    <col min="3332" max="3377" width="12.625" style="130" customWidth="1"/>
    <col min="3378" max="3378" width="14" style="130" customWidth="1"/>
    <col min="3379" max="3379" width="14.5" style="130" customWidth="1"/>
    <col min="3380" max="3381" width="12.625" style="130" customWidth="1"/>
    <col min="3382" max="3585" width="8.875" style="130"/>
    <col min="3586" max="3586" width="4.625" style="130" customWidth="1"/>
    <col min="3587" max="3587" width="20.125" style="130" customWidth="1"/>
    <col min="3588" max="3633" width="12.625" style="130" customWidth="1"/>
    <col min="3634" max="3634" width="14" style="130" customWidth="1"/>
    <col min="3635" max="3635" width="14.5" style="130" customWidth="1"/>
    <col min="3636" max="3637" width="12.625" style="130" customWidth="1"/>
    <col min="3638" max="3841" width="8.875" style="130"/>
    <col min="3842" max="3842" width="4.625" style="130" customWidth="1"/>
    <col min="3843" max="3843" width="20.125" style="130" customWidth="1"/>
    <col min="3844" max="3889" width="12.625" style="130" customWidth="1"/>
    <col min="3890" max="3890" width="14" style="130" customWidth="1"/>
    <col min="3891" max="3891" width="14.5" style="130" customWidth="1"/>
    <col min="3892" max="3893" width="12.625" style="130" customWidth="1"/>
    <col min="3894" max="4097" width="8.875" style="130"/>
    <col min="4098" max="4098" width="4.625" style="130" customWidth="1"/>
    <col min="4099" max="4099" width="20.125" style="130" customWidth="1"/>
    <col min="4100" max="4145" width="12.625" style="130" customWidth="1"/>
    <col min="4146" max="4146" width="14" style="130" customWidth="1"/>
    <col min="4147" max="4147" width="14.5" style="130" customWidth="1"/>
    <col min="4148" max="4149" width="12.625" style="130" customWidth="1"/>
    <col min="4150" max="4353" width="8.875" style="130"/>
    <col min="4354" max="4354" width="4.625" style="130" customWidth="1"/>
    <col min="4355" max="4355" width="20.125" style="130" customWidth="1"/>
    <col min="4356" max="4401" width="12.625" style="130" customWidth="1"/>
    <col min="4402" max="4402" width="14" style="130" customWidth="1"/>
    <col min="4403" max="4403" width="14.5" style="130" customWidth="1"/>
    <col min="4404" max="4405" width="12.625" style="130" customWidth="1"/>
    <col min="4406" max="4609" width="8.875" style="130"/>
    <col min="4610" max="4610" width="4.625" style="130" customWidth="1"/>
    <col min="4611" max="4611" width="20.125" style="130" customWidth="1"/>
    <col min="4612" max="4657" width="12.625" style="130" customWidth="1"/>
    <col min="4658" max="4658" width="14" style="130" customWidth="1"/>
    <col min="4659" max="4659" width="14.5" style="130" customWidth="1"/>
    <col min="4660" max="4661" width="12.625" style="130" customWidth="1"/>
    <col min="4662" max="4865" width="8.875" style="130"/>
    <col min="4866" max="4866" width="4.625" style="130" customWidth="1"/>
    <col min="4867" max="4867" width="20.125" style="130" customWidth="1"/>
    <col min="4868" max="4913" width="12.625" style="130" customWidth="1"/>
    <col min="4914" max="4914" width="14" style="130" customWidth="1"/>
    <col min="4915" max="4915" width="14.5" style="130" customWidth="1"/>
    <col min="4916" max="4917" width="12.625" style="130" customWidth="1"/>
    <col min="4918" max="5121" width="8.875" style="130"/>
    <col min="5122" max="5122" width="4.625" style="130" customWidth="1"/>
    <col min="5123" max="5123" width="20.125" style="130" customWidth="1"/>
    <col min="5124" max="5169" width="12.625" style="130" customWidth="1"/>
    <col min="5170" max="5170" width="14" style="130" customWidth="1"/>
    <col min="5171" max="5171" width="14.5" style="130" customWidth="1"/>
    <col min="5172" max="5173" width="12.625" style="130" customWidth="1"/>
    <col min="5174" max="5377" width="8.875" style="130"/>
    <col min="5378" max="5378" width="4.625" style="130" customWidth="1"/>
    <col min="5379" max="5379" width="20.125" style="130" customWidth="1"/>
    <col min="5380" max="5425" width="12.625" style="130" customWidth="1"/>
    <col min="5426" max="5426" width="14" style="130" customWidth="1"/>
    <col min="5427" max="5427" width="14.5" style="130" customWidth="1"/>
    <col min="5428" max="5429" width="12.625" style="130" customWidth="1"/>
    <col min="5430" max="5633" width="8.875" style="130"/>
    <col min="5634" max="5634" width="4.625" style="130" customWidth="1"/>
    <col min="5635" max="5635" width="20.125" style="130" customWidth="1"/>
    <col min="5636" max="5681" width="12.625" style="130" customWidth="1"/>
    <col min="5682" max="5682" width="14" style="130" customWidth="1"/>
    <col min="5683" max="5683" width="14.5" style="130" customWidth="1"/>
    <col min="5684" max="5685" width="12.625" style="130" customWidth="1"/>
    <col min="5686" max="5889" width="8.875" style="130"/>
    <col min="5890" max="5890" width="4.625" style="130" customWidth="1"/>
    <col min="5891" max="5891" width="20.125" style="130" customWidth="1"/>
    <col min="5892" max="5937" width="12.625" style="130" customWidth="1"/>
    <col min="5938" max="5938" width="14" style="130" customWidth="1"/>
    <col min="5939" max="5939" width="14.5" style="130" customWidth="1"/>
    <col min="5940" max="5941" width="12.625" style="130" customWidth="1"/>
    <col min="5942" max="6145" width="8.875" style="130"/>
    <col min="6146" max="6146" width="4.625" style="130" customWidth="1"/>
    <col min="6147" max="6147" width="20.125" style="130" customWidth="1"/>
    <col min="6148" max="6193" width="12.625" style="130" customWidth="1"/>
    <col min="6194" max="6194" width="14" style="130" customWidth="1"/>
    <col min="6195" max="6195" width="14.5" style="130" customWidth="1"/>
    <col min="6196" max="6197" width="12.625" style="130" customWidth="1"/>
    <col min="6198" max="6401" width="8.875" style="130"/>
    <col min="6402" max="6402" width="4.625" style="130" customWidth="1"/>
    <col min="6403" max="6403" width="20.125" style="130" customWidth="1"/>
    <col min="6404" max="6449" width="12.625" style="130" customWidth="1"/>
    <col min="6450" max="6450" width="14" style="130" customWidth="1"/>
    <col min="6451" max="6451" width="14.5" style="130" customWidth="1"/>
    <col min="6452" max="6453" width="12.625" style="130" customWidth="1"/>
    <col min="6454" max="6657" width="8.875" style="130"/>
    <col min="6658" max="6658" width="4.625" style="130" customWidth="1"/>
    <col min="6659" max="6659" width="20.125" style="130" customWidth="1"/>
    <col min="6660" max="6705" width="12.625" style="130" customWidth="1"/>
    <col min="6706" max="6706" width="14" style="130" customWidth="1"/>
    <col min="6707" max="6707" width="14.5" style="130" customWidth="1"/>
    <col min="6708" max="6709" width="12.625" style="130" customWidth="1"/>
    <col min="6710" max="6913" width="8.875" style="130"/>
    <col min="6914" max="6914" width="4.625" style="130" customWidth="1"/>
    <col min="6915" max="6915" width="20.125" style="130" customWidth="1"/>
    <col min="6916" max="6961" width="12.625" style="130" customWidth="1"/>
    <col min="6962" max="6962" width="14" style="130" customWidth="1"/>
    <col min="6963" max="6963" width="14.5" style="130" customWidth="1"/>
    <col min="6964" max="6965" width="12.625" style="130" customWidth="1"/>
    <col min="6966" max="7169" width="8.875" style="130"/>
    <col min="7170" max="7170" width="4.625" style="130" customWidth="1"/>
    <col min="7171" max="7171" width="20.125" style="130" customWidth="1"/>
    <col min="7172" max="7217" width="12.625" style="130" customWidth="1"/>
    <col min="7218" max="7218" width="14" style="130" customWidth="1"/>
    <col min="7219" max="7219" width="14.5" style="130" customWidth="1"/>
    <col min="7220" max="7221" width="12.625" style="130" customWidth="1"/>
    <col min="7222" max="7425" width="8.875" style="130"/>
    <col min="7426" max="7426" width="4.625" style="130" customWidth="1"/>
    <col min="7427" max="7427" width="20.125" style="130" customWidth="1"/>
    <col min="7428" max="7473" width="12.625" style="130" customWidth="1"/>
    <col min="7474" max="7474" width="14" style="130" customWidth="1"/>
    <col min="7475" max="7475" width="14.5" style="130" customWidth="1"/>
    <col min="7476" max="7477" width="12.625" style="130" customWidth="1"/>
    <col min="7478" max="7681" width="8.875" style="130"/>
    <col min="7682" max="7682" width="4.625" style="130" customWidth="1"/>
    <col min="7683" max="7683" width="20.125" style="130" customWidth="1"/>
    <col min="7684" max="7729" width="12.625" style="130" customWidth="1"/>
    <col min="7730" max="7730" width="14" style="130" customWidth="1"/>
    <col min="7731" max="7731" width="14.5" style="130" customWidth="1"/>
    <col min="7732" max="7733" width="12.625" style="130" customWidth="1"/>
    <col min="7734" max="7937" width="8.875" style="130"/>
    <col min="7938" max="7938" width="4.625" style="130" customWidth="1"/>
    <col min="7939" max="7939" width="20.125" style="130" customWidth="1"/>
    <col min="7940" max="7985" width="12.625" style="130" customWidth="1"/>
    <col min="7986" max="7986" width="14" style="130" customWidth="1"/>
    <col min="7987" max="7987" width="14.5" style="130" customWidth="1"/>
    <col min="7988" max="7989" width="12.625" style="130" customWidth="1"/>
    <col min="7990" max="8193" width="8.875" style="130"/>
    <col min="8194" max="8194" width="4.625" style="130" customWidth="1"/>
    <col min="8195" max="8195" width="20.125" style="130" customWidth="1"/>
    <col min="8196" max="8241" width="12.625" style="130" customWidth="1"/>
    <col min="8242" max="8242" width="14" style="130" customWidth="1"/>
    <col min="8243" max="8243" width="14.5" style="130" customWidth="1"/>
    <col min="8244" max="8245" width="12.625" style="130" customWidth="1"/>
    <col min="8246" max="8449" width="8.875" style="130"/>
    <col min="8450" max="8450" width="4.625" style="130" customWidth="1"/>
    <col min="8451" max="8451" width="20.125" style="130" customWidth="1"/>
    <col min="8452" max="8497" width="12.625" style="130" customWidth="1"/>
    <col min="8498" max="8498" width="14" style="130" customWidth="1"/>
    <col min="8499" max="8499" width="14.5" style="130" customWidth="1"/>
    <col min="8500" max="8501" width="12.625" style="130" customWidth="1"/>
    <col min="8502" max="8705" width="8.875" style="130"/>
    <col min="8706" max="8706" width="4.625" style="130" customWidth="1"/>
    <col min="8707" max="8707" width="20.125" style="130" customWidth="1"/>
    <col min="8708" max="8753" width="12.625" style="130" customWidth="1"/>
    <col min="8754" max="8754" width="14" style="130" customWidth="1"/>
    <col min="8755" max="8755" width="14.5" style="130" customWidth="1"/>
    <col min="8756" max="8757" width="12.625" style="130" customWidth="1"/>
    <col min="8758" max="8961" width="8.875" style="130"/>
    <col min="8962" max="8962" width="4.625" style="130" customWidth="1"/>
    <col min="8963" max="8963" width="20.125" style="130" customWidth="1"/>
    <col min="8964" max="9009" width="12.625" style="130" customWidth="1"/>
    <col min="9010" max="9010" width="14" style="130" customWidth="1"/>
    <col min="9011" max="9011" width="14.5" style="130" customWidth="1"/>
    <col min="9012" max="9013" width="12.625" style="130" customWidth="1"/>
    <col min="9014" max="9217" width="8.875" style="130"/>
    <col min="9218" max="9218" width="4.625" style="130" customWidth="1"/>
    <col min="9219" max="9219" width="20.125" style="130" customWidth="1"/>
    <col min="9220" max="9265" width="12.625" style="130" customWidth="1"/>
    <col min="9266" max="9266" width="14" style="130" customWidth="1"/>
    <col min="9267" max="9267" width="14.5" style="130" customWidth="1"/>
    <col min="9268" max="9269" width="12.625" style="130" customWidth="1"/>
    <col min="9270" max="9473" width="8.875" style="130"/>
    <col min="9474" max="9474" width="4.625" style="130" customWidth="1"/>
    <col min="9475" max="9475" width="20.125" style="130" customWidth="1"/>
    <col min="9476" max="9521" width="12.625" style="130" customWidth="1"/>
    <col min="9522" max="9522" width="14" style="130" customWidth="1"/>
    <col min="9523" max="9523" width="14.5" style="130" customWidth="1"/>
    <col min="9524" max="9525" width="12.625" style="130" customWidth="1"/>
    <col min="9526" max="9729" width="8.875" style="130"/>
    <col min="9730" max="9730" width="4.625" style="130" customWidth="1"/>
    <col min="9731" max="9731" width="20.125" style="130" customWidth="1"/>
    <col min="9732" max="9777" width="12.625" style="130" customWidth="1"/>
    <col min="9778" max="9778" width="14" style="130" customWidth="1"/>
    <col min="9779" max="9779" width="14.5" style="130" customWidth="1"/>
    <col min="9780" max="9781" width="12.625" style="130" customWidth="1"/>
    <col min="9782" max="9985" width="8.875" style="130"/>
    <col min="9986" max="9986" width="4.625" style="130" customWidth="1"/>
    <col min="9987" max="9987" width="20.125" style="130" customWidth="1"/>
    <col min="9988" max="10033" width="12.625" style="130" customWidth="1"/>
    <col min="10034" max="10034" width="14" style="130" customWidth="1"/>
    <col min="10035" max="10035" width="14.5" style="130" customWidth="1"/>
    <col min="10036" max="10037" width="12.625" style="130" customWidth="1"/>
    <col min="10038" max="10241" width="8.875" style="130"/>
    <col min="10242" max="10242" width="4.625" style="130" customWidth="1"/>
    <col min="10243" max="10243" width="20.125" style="130" customWidth="1"/>
    <col min="10244" max="10289" width="12.625" style="130" customWidth="1"/>
    <col min="10290" max="10290" width="14" style="130" customWidth="1"/>
    <col min="10291" max="10291" width="14.5" style="130" customWidth="1"/>
    <col min="10292" max="10293" width="12.625" style="130" customWidth="1"/>
    <col min="10294" max="10497" width="8.875" style="130"/>
    <col min="10498" max="10498" width="4.625" style="130" customWidth="1"/>
    <col min="10499" max="10499" width="20.125" style="130" customWidth="1"/>
    <col min="10500" max="10545" width="12.625" style="130" customWidth="1"/>
    <col min="10546" max="10546" width="14" style="130" customWidth="1"/>
    <col min="10547" max="10547" width="14.5" style="130" customWidth="1"/>
    <col min="10548" max="10549" width="12.625" style="130" customWidth="1"/>
    <col min="10550" max="10753" width="8.875" style="130"/>
    <col min="10754" max="10754" width="4.625" style="130" customWidth="1"/>
    <col min="10755" max="10755" width="20.125" style="130" customWidth="1"/>
    <col min="10756" max="10801" width="12.625" style="130" customWidth="1"/>
    <col min="10802" max="10802" width="14" style="130" customWidth="1"/>
    <col min="10803" max="10803" width="14.5" style="130" customWidth="1"/>
    <col min="10804" max="10805" width="12.625" style="130" customWidth="1"/>
    <col min="10806" max="11009" width="8.875" style="130"/>
    <col min="11010" max="11010" width="4.625" style="130" customWidth="1"/>
    <col min="11011" max="11011" width="20.125" style="130" customWidth="1"/>
    <col min="11012" max="11057" width="12.625" style="130" customWidth="1"/>
    <col min="11058" max="11058" width="14" style="130" customWidth="1"/>
    <col min="11059" max="11059" width="14.5" style="130" customWidth="1"/>
    <col min="11060" max="11061" width="12.625" style="130" customWidth="1"/>
    <col min="11062" max="11265" width="8.875" style="130"/>
    <col min="11266" max="11266" width="4.625" style="130" customWidth="1"/>
    <col min="11267" max="11267" width="20.125" style="130" customWidth="1"/>
    <col min="11268" max="11313" width="12.625" style="130" customWidth="1"/>
    <col min="11314" max="11314" width="14" style="130" customWidth="1"/>
    <col min="11315" max="11315" width="14.5" style="130" customWidth="1"/>
    <col min="11316" max="11317" width="12.625" style="130" customWidth="1"/>
    <col min="11318" max="11521" width="8.875" style="130"/>
    <col min="11522" max="11522" width="4.625" style="130" customWidth="1"/>
    <col min="11523" max="11523" width="20.125" style="130" customWidth="1"/>
    <col min="11524" max="11569" width="12.625" style="130" customWidth="1"/>
    <col min="11570" max="11570" width="14" style="130" customWidth="1"/>
    <col min="11571" max="11571" width="14.5" style="130" customWidth="1"/>
    <col min="11572" max="11573" width="12.625" style="130" customWidth="1"/>
    <col min="11574" max="11777" width="8.875" style="130"/>
    <col min="11778" max="11778" width="4.625" style="130" customWidth="1"/>
    <col min="11779" max="11779" width="20.125" style="130" customWidth="1"/>
    <col min="11780" max="11825" width="12.625" style="130" customWidth="1"/>
    <col min="11826" max="11826" width="14" style="130" customWidth="1"/>
    <col min="11827" max="11827" width="14.5" style="130" customWidth="1"/>
    <col min="11828" max="11829" width="12.625" style="130" customWidth="1"/>
    <col min="11830" max="12033" width="8.875" style="130"/>
    <col min="12034" max="12034" width="4.625" style="130" customWidth="1"/>
    <col min="12035" max="12035" width="20.125" style="130" customWidth="1"/>
    <col min="12036" max="12081" width="12.625" style="130" customWidth="1"/>
    <col min="12082" max="12082" width="14" style="130" customWidth="1"/>
    <col min="12083" max="12083" width="14.5" style="130" customWidth="1"/>
    <col min="12084" max="12085" width="12.625" style="130" customWidth="1"/>
    <col min="12086" max="12289" width="8.875" style="130"/>
    <col min="12290" max="12290" width="4.625" style="130" customWidth="1"/>
    <col min="12291" max="12291" width="20.125" style="130" customWidth="1"/>
    <col min="12292" max="12337" width="12.625" style="130" customWidth="1"/>
    <col min="12338" max="12338" width="14" style="130" customWidth="1"/>
    <col min="12339" max="12339" width="14.5" style="130" customWidth="1"/>
    <col min="12340" max="12341" width="12.625" style="130" customWidth="1"/>
    <col min="12342" max="12545" width="8.875" style="130"/>
    <col min="12546" max="12546" width="4.625" style="130" customWidth="1"/>
    <col min="12547" max="12547" width="20.125" style="130" customWidth="1"/>
    <col min="12548" max="12593" width="12.625" style="130" customWidth="1"/>
    <col min="12594" max="12594" width="14" style="130" customWidth="1"/>
    <col min="12595" max="12595" width="14.5" style="130" customWidth="1"/>
    <col min="12596" max="12597" width="12.625" style="130" customWidth="1"/>
    <col min="12598" max="12801" width="8.875" style="130"/>
    <col min="12802" max="12802" width="4.625" style="130" customWidth="1"/>
    <col min="12803" max="12803" width="20.125" style="130" customWidth="1"/>
    <col min="12804" max="12849" width="12.625" style="130" customWidth="1"/>
    <col min="12850" max="12850" width="14" style="130" customWidth="1"/>
    <col min="12851" max="12851" width="14.5" style="130" customWidth="1"/>
    <col min="12852" max="12853" width="12.625" style="130" customWidth="1"/>
    <col min="12854" max="13057" width="8.875" style="130"/>
    <col min="13058" max="13058" width="4.625" style="130" customWidth="1"/>
    <col min="13059" max="13059" width="20.125" style="130" customWidth="1"/>
    <col min="13060" max="13105" width="12.625" style="130" customWidth="1"/>
    <col min="13106" max="13106" width="14" style="130" customWidth="1"/>
    <col min="13107" max="13107" width="14.5" style="130" customWidth="1"/>
    <col min="13108" max="13109" width="12.625" style="130" customWidth="1"/>
    <col min="13110" max="13313" width="8.875" style="130"/>
    <col min="13314" max="13314" width="4.625" style="130" customWidth="1"/>
    <col min="13315" max="13315" width="20.125" style="130" customWidth="1"/>
    <col min="13316" max="13361" width="12.625" style="130" customWidth="1"/>
    <col min="13362" max="13362" width="14" style="130" customWidth="1"/>
    <col min="13363" max="13363" width="14.5" style="130" customWidth="1"/>
    <col min="13364" max="13365" width="12.625" style="130" customWidth="1"/>
    <col min="13366" max="13569" width="8.875" style="130"/>
    <col min="13570" max="13570" width="4.625" style="130" customWidth="1"/>
    <col min="13571" max="13571" width="20.125" style="130" customWidth="1"/>
    <col min="13572" max="13617" width="12.625" style="130" customWidth="1"/>
    <col min="13618" max="13618" width="14" style="130" customWidth="1"/>
    <col min="13619" max="13619" width="14.5" style="130" customWidth="1"/>
    <col min="13620" max="13621" width="12.625" style="130" customWidth="1"/>
    <col min="13622" max="13825" width="8.875" style="130"/>
    <col min="13826" max="13826" width="4.625" style="130" customWidth="1"/>
    <col min="13827" max="13827" width="20.125" style="130" customWidth="1"/>
    <col min="13828" max="13873" width="12.625" style="130" customWidth="1"/>
    <col min="13874" max="13874" width="14" style="130" customWidth="1"/>
    <col min="13875" max="13875" width="14.5" style="130" customWidth="1"/>
    <col min="13876" max="13877" width="12.625" style="130" customWidth="1"/>
    <col min="13878" max="14081" width="8.875" style="130"/>
    <col min="14082" max="14082" width="4.625" style="130" customWidth="1"/>
    <col min="14083" max="14083" width="20.125" style="130" customWidth="1"/>
    <col min="14084" max="14129" width="12.625" style="130" customWidth="1"/>
    <col min="14130" max="14130" width="14" style="130" customWidth="1"/>
    <col min="14131" max="14131" width="14.5" style="130" customWidth="1"/>
    <col min="14132" max="14133" width="12.625" style="130" customWidth="1"/>
    <col min="14134" max="14337" width="8.875" style="130"/>
    <col min="14338" max="14338" width="4.625" style="130" customWidth="1"/>
    <col min="14339" max="14339" width="20.125" style="130" customWidth="1"/>
    <col min="14340" max="14385" width="12.625" style="130" customWidth="1"/>
    <col min="14386" max="14386" width="14" style="130" customWidth="1"/>
    <col min="14387" max="14387" width="14.5" style="130" customWidth="1"/>
    <col min="14388" max="14389" width="12.625" style="130" customWidth="1"/>
    <col min="14390" max="14593" width="8.875" style="130"/>
    <col min="14594" max="14594" width="4.625" style="130" customWidth="1"/>
    <col min="14595" max="14595" width="20.125" style="130" customWidth="1"/>
    <col min="14596" max="14641" width="12.625" style="130" customWidth="1"/>
    <col min="14642" max="14642" width="14" style="130" customWidth="1"/>
    <col min="14643" max="14643" width="14.5" style="130" customWidth="1"/>
    <col min="14644" max="14645" width="12.625" style="130" customWidth="1"/>
    <col min="14646" max="14849" width="8.875" style="130"/>
    <col min="14850" max="14850" width="4.625" style="130" customWidth="1"/>
    <col min="14851" max="14851" width="20.125" style="130" customWidth="1"/>
    <col min="14852" max="14897" width="12.625" style="130" customWidth="1"/>
    <col min="14898" max="14898" width="14" style="130" customWidth="1"/>
    <col min="14899" max="14899" width="14.5" style="130" customWidth="1"/>
    <col min="14900" max="14901" width="12.625" style="130" customWidth="1"/>
    <col min="14902" max="15105" width="8.875" style="130"/>
    <col min="15106" max="15106" width="4.625" style="130" customWidth="1"/>
    <col min="15107" max="15107" width="20.125" style="130" customWidth="1"/>
    <col min="15108" max="15153" width="12.625" style="130" customWidth="1"/>
    <col min="15154" max="15154" width="14" style="130" customWidth="1"/>
    <col min="15155" max="15155" width="14.5" style="130" customWidth="1"/>
    <col min="15156" max="15157" width="12.625" style="130" customWidth="1"/>
    <col min="15158" max="15361" width="8.875" style="130"/>
    <col min="15362" max="15362" width="4.625" style="130" customWidth="1"/>
    <col min="15363" max="15363" width="20.125" style="130" customWidth="1"/>
    <col min="15364" max="15409" width="12.625" style="130" customWidth="1"/>
    <col min="15410" max="15410" width="14" style="130" customWidth="1"/>
    <col min="15411" max="15411" width="14.5" style="130" customWidth="1"/>
    <col min="15412" max="15413" width="12.625" style="130" customWidth="1"/>
    <col min="15414" max="15617" width="8.875" style="130"/>
    <col min="15618" max="15618" width="4.625" style="130" customWidth="1"/>
    <col min="15619" max="15619" width="20.125" style="130" customWidth="1"/>
    <col min="15620" max="15665" width="12.625" style="130" customWidth="1"/>
    <col min="15666" max="15666" width="14" style="130" customWidth="1"/>
    <col min="15667" max="15667" width="14.5" style="130" customWidth="1"/>
    <col min="15668" max="15669" width="12.625" style="130" customWidth="1"/>
    <col min="15670" max="15873" width="8.875" style="130"/>
    <col min="15874" max="15874" width="4.625" style="130" customWidth="1"/>
    <col min="15875" max="15875" width="20.125" style="130" customWidth="1"/>
    <col min="15876" max="15921" width="12.625" style="130" customWidth="1"/>
    <col min="15922" max="15922" width="14" style="130" customWidth="1"/>
    <col min="15923" max="15923" width="14.5" style="130" customWidth="1"/>
    <col min="15924" max="15925" width="12.625" style="130" customWidth="1"/>
    <col min="15926" max="16129" width="8.875" style="130"/>
    <col min="16130" max="16130" width="4.625" style="130" customWidth="1"/>
    <col min="16131" max="16131" width="20.125" style="130" customWidth="1"/>
    <col min="16132" max="16177" width="12.625" style="130" customWidth="1"/>
    <col min="16178" max="16178" width="14" style="130" customWidth="1"/>
    <col min="16179" max="16179" width="14.5" style="130" customWidth="1"/>
    <col min="16180" max="16181" width="12.625" style="130" customWidth="1"/>
    <col min="16182" max="16384" width="8.875" style="130"/>
  </cols>
  <sheetData>
    <row r="1" spans="2:55" ht="39.950000000000003" customHeight="1">
      <c r="B1" s="1393" t="s">
        <v>1164</v>
      </c>
      <c r="AD1" s="155"/>
    </row>
    <row r="2" spans="2:55" ht="30" customHeight="1">
      <c r="B2" s="1123"/>
      <c r="AD2" s="155"/>
      <c r="AM2" s="1124"/>
      <c r="AT2" s="1124"/>
    </row>
    <row r="3" spans="2:55">
      <c r="B3" s="156" t="s">
        <v>40</v>
      </c>
      <c r="C3" s="157"/>
      <c r="D3" s="158" t="s">
        <v>31</v>
      </c>
      <c r="E3" s="158" t="s">
        <v>32</v>
      </c>
      <c r="F3" s="158" t="s">
        <v>33</v>
      </c>
      <c r="G3" s="158" t="s">
        <v>34</v>
      </c>
      <c r="H3" s="257" t="s">
        <v>35</v>
      </c>
      <c r="I3" s="171" t="s">
        <v>36</v>
      </c>
      <c r="J3" s="158" t="s">
        <v>37</v>
      </c>
      <c r="K3" s="158" t="s">
        <v>38</v>
      </c>
      <c r="L3" s="158" t="s">
        <v>39</v>
      </c>
      <c r="M3" s="158">
        <v>10</v>
      </c>
      <c r="N3" s="158">
        <v>11</v>
      </c>
      <c r="O3" s="158">
        <v>12</v>
      </c>
      <c r="P3" s="158">
        <v>13</v>
      </c>
      <c r="Q3" s="158">
        <v>14</v>
      </c>
      <c r="R3" s="158">
        <v>15</v>
      </c>
      <c r="S3" s="158">
        <v>16</v>
      </c>
      <c r="T3" s="158">
        <v>17</v>
      </c>
      <c r="U3" s="158">
        <v>18</v>
      </c>
      <c r="V3" s="158">
        <v>19</v>
      </c>
      <c r="W3" s="158">
        <v>20</v>
      </c>
      <c r="X3" s="158">
        <v>21</v>
      </c>
      <c r="Y3" s="158">
        <v>22</v>
      </c>
      <c r="Z3" s="158">
        <v>23</v>
      </c>
      <c r="AA3" s="158">
        <v>24</v>
      </c>
      <c r="AB3" s="158">
        <v>25</v>
      </c>
      <c r="AC3" s="158">
        <v>26</v>
      </c>
      <c r="AD3" s="158">
        <v>27</v>
      </c>
      <c r="AE3" s="158">
        <v>28</v>
      </c>
      <c r="AF3" s="158">
        <v>29</v>
      </c>
      <c r="AG3" s="158">
        <v>30</v>
      </c>
      <c r="AH3" s="158">
        <v>31</v>
      </c>
      <c r="AI3" s="158">
        <v>32</v>
      </c>
      <c r="AJ3" s="158">
        <v>33</v>
      </c>
      <c r="AK3" s="158">
        <v>34</v>
      </c>
      <c r="AL3" s="1125">
        <v>35</v>
      </c>
      <c r="AM3" s="257">
        <v>36</v>
      </c>
      <c r="AN3" s="171">
        <v>37</v>
      </c>
      <c r="AO3" s="158">
        <v>38</v>
      </c>
      <c r="AP3" s="171">
        <v>39</v>
      </c>
      <c r="AQ3" s="158">
        <v>40</v>
      </c>
      <c r="AR3" s="158">
        <v>41</v>
      </c>
      <c r="AS3" s="158">
        <v>42</v>
      </c>
      <c r="AT3" s="158">
        <v>43</v>
      </c>
      <c r="AU3" s="158">
        <v>44</v>
      </c>
      <c r="AV3" s="257">
        <v>45</v>
      </c>
      <c r="AW3" s="171">
        <v>46</v>
      </c>
      <c r="AX3" s="158">
        <v>47</v>
      </c>
      <c r="AY3" s="158">
        <v>48</v>
      </c>
      <c r="AZ3" s="1125">
        <v>49</v>
      </c>
      <c r="BA3" s="158">
        <v>50</v>
      </c>
    </row>
    <row r="4" spans="2:55">
      <c r="B4" s="159" t="s">
        <v>28</v>
      </c>
      <c r="C4" s="160"/>
      <c r="D4" s="161" t="s">
        <v>180</v>
      </c>
      <c r="E4" s="161" t="s">
        <v>0</v>
      </c>
      <c r="F4" s="161" t="s">
        <v>1</v>
      </c>
      <c r="G4" s="161" t="s">
        <v>42</v>
      </c>
      <c r="H4" s="258" t="s">
        <v>43</v>
      </c>
      <c r="I4" s="172" t="s">
        <v>44</v>
      </c>
      <c r="J4" s="161" t="s">
        <v>45</v>
      </c>
      <c r="K4" s="161" t="s">
        <v>46</v>
      </c>
      <c r="L4" s="161" t="s">
        <v>47</v>
      </c>
      <c r="M4" s="161" t="s">
        <v>2</v>
      </c>
      <c r="N4" s="161" t="s">
        <v>48</v>
      </c>
      <c r="O4" s="161" t="s">
        <v>49</v>
      </c>
      <c r="P4" s="161" t="s">
        <v>50</v>
      </c>
      <c r="Q4" s="161" t="s">
        <v>51</v>
      </c>
      <c r="R4" s="161" t="s">
        <v>52</v>
      </c>
      <c r="S4" s="161" t="s">
        <v>53</v>
      </c>
      <c r="T4" s="161" t="s">
        <v>54</v>
      </c>
      <c r="U4" s="161" t="s">
        <v>3</v>
      </c>
      <c r="V4" s="161" t="s">
        <v>55</v>
      </c>
      <c r="W4" s="161" t="s">
        <v>56</v>
      </c>
      <c r="X4" s="161" t="s">
        <v>57</v>
      </c>
      <c r="Y4" s="161" t="s">
        <v>58</v>
      </c>
      <c r="Z4" s="161" t="s">
        <v>59</v>
      </c>
      <c r="AA4" s="161" t="s">
        <v>4</v>
      </c>
      <c r="AB4" s="161" t="s">
        <v>60</v>
      </c>
      <c r="AC4" s="161" t="s">
        <v>61</v>
      </c>
      <c r="AD4" s="161" t="s">
        <v>62</v>
      </c>
      <c r="AE4" s="161" t="s">
        <v>5</v>
      </c>
      <c r="AF4" s="161" t="s">
        <v>63</v>
      </c>
      <c r="AG4" s="161" t="s">
        <v>64</v>
      </c>
      <c r="AH4" s="161" t="s">
        <v>6</v>
      </c>
      <c r="AI4" s="161" t="s">
        <v>65</v>
      </c>
      <c r="AJ4" s="161" t="s">
        <v>66</v>
      </c>
      <c r="AK4" s="161" t="s">
        <v>7</v>
      </c>
      <c r="AL4" s="1126" t="s">
        <v>8</v>
      </c>
      <c r="AM4" s="258" t="s">
        <v>9</v>
      </c>
      <c r="AN4" s="172" t="s">
        <v>10</v>
      </c>
      <c r="AO4" s="161" t="s">
        <v>11</v>
      </c>
      <c r="AP4" s="172" t="s">
        <v>12</v>
      </c>
      <c r="AQ4" s="161" t="s">
        <v>13</v>
      </c>
      <c r="AR4" s="161" t="s">
        <v>14</v>
      </c>
      <c r="AS4" s="161" t="s">
        <v>15</v>
      </c>
      <c r="AT4" s="161" t="s">
        <v>16</v>
      </c>
      <c r="AU4" s="161" t="s">
        <v>17</v>
      </c>
      <c r="AV4" s="258" t="s">
        <v>18</v>
      </c>
      <c r="AW4" s="172" t="s">
        <v>19</v>
      </c>
      <c r="AX4" s="161" t="s">
        <v>20</v>
      </c>
      <c r="AY4" s="161" t="s">
        <v>21</v>
      </c>
      <c r="AZ4" s="1126" t="s">
        <v>22</v>
      </c>
      <c r="BA4" s="161" t="s">
        <v>23</v>
      </c>
    </row>
    <row r="5" spans="2:55">
      <c r="B5" s="162" t="s">
        <v>31</v>
      </c>
      <c r="C5" s="219" t="s">
        <v>41</v>
      </c>
      <c r="D5" s="1127">
        <v>12972941</v>
      </c>
      <c r="E5" s="1127">
        <v>19483154</v>
      </c>
      <c r="F5" s="1127">
        <v>93912</v>
      </c>
      <c r="G5" s="1127">
        <v>0</v>
      </c>
      <c r="H5" s="1128">
        <v>0</v>
      </c>
      <c r="I5" s="1127">
        <v>61795934</v>
      </c>
      <c r="J5" s="1127">
        <v>26162</v>
      </c>
      <c r="K5" s="1127">
        <v>12368</v>
      </c>
      <c r="L5" s="1127">
        <v>86567</v>
      </c>
      <c r="M5" s="1127">
        <v>13113</v>
      </c>
      <c r="N5" s="1127">
        <v>1033</v>
      </c>
      <c r="O5" s="1127">
        <v>0</v>
      </c>
      <c r="P5" s="1127">
        <v>90</v>
      </c>
      <c r="Q5" s="1127">
        <v>0</v>
      </c>
      <c r="R5" s="1127">
        <v>0</v>
      </c>
      <c r="S5" s="1127">
        <v>0</v>
      </c>
      <c r="T5" s="1127">
        <v>0</v>
      </c>
      <c r="U5" s="1127">
        <v>0</v>
      </c>
      <c r="V5" s="1127">
        <v>430144</v>
      </c>
      <c r="W5" s="1127">
        <v>995390</v>
      </c>
      <c r="X5" s="1127">
        <v>0</v>
      </c>
      <c r="Y5" s="1127">
        <v>0</v>
      </c>
      <c r="Z5" s="1127">
        <v>84207</v>
      </c>
      <c r="AA5" s="1127">
        <v>0</v>
      </c>
      <c r="AB5" s="1127">
        <v>695</v>
      </c>
      <c r="AC5" s="1127">
        <v>3497</v>
      </c>
      <c r="AD5" s="1127">
        <v>0</v>
      </c>
      <c r="AE5" s="1127">
        <v>863</v>
      </c>
      <c r="AF5" s="1127">
        <v>182516</v>
      </c>
      <c r="AG5" s="1127">
        <v>1621588</v>
      </c>
      <c r="AH5" s="1127">
        <v>81506</v>
      </c>
      <c r="AI5" s="1127">
        <v>5829</v>
      </c>
      <c r="AJ5" s="1127">
        <v>4980121</v>
      </c>
      <c r="AK5" s="1127">
        <v>0</v>
      </c>
      <c r="AL5" s="1127">
        <v>0</v>
      </c>
      <c r="AM5" s="1129">
        <v>102871630</v>
      </c>
      <c r="AN5" s="1127">
        <v>458815</v>
      </c>
      <c r="AO5" s="1130">
        <v>33016031</v>
      </c>
      <c r="AP5" s="1127">
        <v>0</v>
      </c>
      <c r="AQ5" s="1127">
        <v>0</v>
      </c>
      <c r="AR5" s="1127">
        <v>488190</v>
      </c>
      <c r="AS5" s="1127">
        <v>-3537407</v>
      </c>
      <c r="AT5" s="1131">
        <v>30425629</v>
      </c>
      <c r="AU5" s="1131">
        <v>133297259</v>
      </c>
      <c r="AV5" s="1129">
        <v>76767038</v>
      </c>
      <c r="AW5" s="1130">
        <v>107192667</v>
      </c>
      <c r="AX5" s="1131">
        <v>210064297</v>
      </c>
      <c r="AY5" s="1131">
        <v>-48273818</v>
      </c>
      <c r="AZ5" s="1131">
        <v>58918849</v>
      </c>
      <c r="BA5" s="1131">
        <v>161790479</v>
      </c>
      <c r="BC5" s="1124"/>
    </row>
    <row r="6" spans="2:55">
      <c r="B6" s="131" t="s">
        <v>32</v>
      </c>
      <c r="C6" s="220" t="s">
        <v>0</v>
      </c>
      <c r="D6" s="1132">
        <v>1633499</v>
      </c>
      <c r="E6" s="1132">
        <v>7487179</v>
      </c>
      <c r="F6" s="1132">
        <v>13218</v>
      </c>
      <c r="G6" s="1132">
        <v>0</v>
      </c>
      <c r="H6" s="1133">
        <v>0</v>
      </c>
      <c r="I6" s="1132">
        <v>70012915</v>
      </c>
      <c r="J6" s="1132">
        <v>17564</v>
      </c>
      <c r="K6" s="1132">
        <v>0</v>
      </c>
      <c r="L6" s="1132">
        <v>5709</v>
      </c>
      <c r="M6" s="1132">
        <v>0</v>
      </c>
      <c r="N6" s="1132">
        <v>1</v>
      </c>
      <c r="O6" s="1132">
        <v>0</v>
      </c>
      <c r="P6" s="1132">
        <v>0</v>
      </c>
      <c r="Q6" s="1132">
        <v>0</v>
      </c>
      <c r="R6" s="1132">
        <v>0</v>
      </c>
      <c r="S6" s="1132">
        <v>0</v>
      </c>
      <c r="T6" s="1132">
        <v>0</v>
      </c>
      <c r="U6" s="1132">
        <v>0</v>
      </c>
      <c r="V6" s="1132">
        <v>14344</v>
      </c>
      <c r="W6" s="1132">
        <v>0</v>
      </c>
      <c r="X6" s="1132">
        <v>0</v>
      </c>
      <c r="Y6" s="1132">
        <v>0</v>
      </c>
      <c r="Z6" s="1132">
        <v>0</v>
      </c>
      <c r="AA6" s="1132">
        <v>0</v>
      </c>
      <c r="AB6" s="1132">
        <v>0</v>
      </c>
      <c r="AC6" s="1132">
        <v>449</v>
      </c>
      <c r="AD6" s="1132">
        <v>0</v>
      </c>
      <c r="AE6" s="1132">
        <v>54</v>
      </c>
      <c r="AF6" s="1132">
        <v>144274</v>
      </c>
      <c r="AG6" s="1132">
        <v>299434</v>
      </c>
      <c r="AH6" s="1132">
        <v>0</v>
      </c>
      <c r="AI6" s="1132">
        <v>0</v>
      </c>
      <c r="AJ6" s="1132">
        <v>1120879</v>
      </c>
      <c r="AK6" s="1132">
        <v>0</v>
      </c>
      <c r="AL6" s="1132">
        <v>0</v>
      </c>
      <c r="AM6" s="1134">
        <v>80749519</v>
      </c>
      <c r="AN6" s="1132">
        <v>0</v>
      </c>
      <c r="AO6" s="1135">
        <v>2361919</v>
      </c>
      <c r="AP6" s="1132">
        <v>0</v>
      </c>
      <c r="AQ6" s="1132">
        <v>0</v>
      </c>
      <c r="AR6" s="1132">
        <v>3642762</v>
      </c>
      <c r="AS6" s="1132">
        <v>-2330407</v>
      </c>
      <c r="AT6" s="1136">
        <v>3674274</v>
      </c>
      <c r="AU6" s="1136">
        <v>84423793</v>
      </c>
      <c r="AV6" s="1134">
        <v>60359223</v>
      </c>
      <c r="AW6" s="1135">
        <v>64033497</v>
      </c>
      <c r="AX6" s="1136">
        <v>144783016</v>
      </c>
      <c r="AY6" s="1136">
        <v>-20245503</v>
      </c>
      <c r="AZ6" s="1136">
        <v>43787994</v>
      </c>
      <c r="BA6" s="1136">
        <v>124537513</v>
      </c>
    </row>
    <row r="7" spans="2:55">
      <c r="B7" s="131" t="s">
        <v>33</v>
      </c>
      <c r="C7" s="220" t="s">
        <v>1</v>
      </c>
      <c r="D7" s="1132">
        <v>14415</v>
      </c>
      <c r="E7" s="1132">
        <v>0</v>
      </c>
      <c r="F7" s="1132">
        <v>5049356</v>
      </c>
      <c r="G7" s="1132">
        <v>4179</v>
      </c>
      <c r="H7" s="1133">
        <v>1249</v>
      </c>
      <c r="I7" s="1132">
        <v>180722</v>
      </c>
      <c r="J7" s="1132">
        <v>38</v>
      </c>
      <c r="K7" s="1132">
        <v>12141272</v>
      </c>
      <c r="L7" s="1132">
        <v>15436</v>
      </c>
      <c r="M7" s="1132">
        <v>0</v>
      </c>
      <c r="N7" s="1132">
        <v>1</v>
      </c>
      <c r="O7" s="1132">
        <v>28</v>
      </c>
      <c r="P7" s="1132">
        <v>0</v>
      </c>
      <c r="Q7" s="1132">
        <v>0</v>
      </c>
      <c r="R7" s="1132">
        <v>0</v>
      </c>
      <c r="S7" s="1132">
        <v>0</v>
      </c>
      <c r="T7" s="1132">
        <v>958</v>
      </c>
      <c r="U7" s="1132">
        <v>0</v>
      </c>
      <c r="V7" s="1132">
        <v>11988</v>
      </c>
      <c r="W7" s="1132">
        <v>104792</v>
      </c>
      <c r="X7" s="1132">
        <v>0</v>
      </c>
      <c r="Y7" s="1132">
        <v>0</v>
      </c>
      <c r="Z7" s="1132">
        <v>0</v>
      </c>
      <c r="AA7" s="1132">
        <v>0</v>
      </c>
      <c r="AB7" s="1132">
        <v>0</v>
      </c>
      <c r="AC7" s="1132">
        <v>0</v>
      </c>
      <c r="AD7" s="1132">
        <v>0</v>
      </c>
      <c r="AE7" s="1132">
        <v>103</v>
      </c>
      <c r="AF7" s="1132">
        <v>0</v>
      </c>
      <c r="AG7" s="1132">
        <v>55154</v>
      </c>
      <c r="AH7" s="1132">
        <v>0</v>
      </c>
      <c r="AI7" s="1132">
        <v>0</v>
      </c>
      <c r="AJ7" s="1132">
        <v>390856</v>
      </c>
      <c r="AK7" s="1132">
        <v>0</v>
      </c>
      <c r="AL7" s="1132">
        <v>0</v>
      </c>
      <c r="AM7" s="1134">
        <v>17970547</v>
      </c>
      <c r="AN7" s="1132">
        <v>28559</v>
      </c>
      <c r="AO7" s="1135">
        <v>2156906</v>
      </c>
      <c r="AP7" s="1132">
        <v>0</v>
      </c>
      <c r="AQ7" s="1132">
        <v>0</v>
      </c>
      <c r="AR7" s="1132">
        <v>0</v>
      </c>
      <c r="AS7" s="1132">
        <v>32813273</v>
      </c>
      <c r="AT7" s="1136">
        <v>34998738</v>
      </c>
      <c r="AU7" s="1136">
        <v>52969285</v>
      </c>
      <c r="AV7" s="1134">
        <v>7669236</v>
      </c>
      <c r="AW7" s="1135">
        <v>42667974</v>
      </c>
      <c r="AX7" s="1136">
        <v>60638521</v>
      </c>
      <c r="AY7" s="1136">
        <v>-7404888</v>
      </c>
      <c r="AZ7" s="1136">
        <v>35263086</v>
      </c>
      <c r="BA7" s="1136">
        <v>53233633</v>
      </c>
    </row>
    <row r="8" spans="2:55">
      <c r="B8" s="131" t="s">
        <v>34</v>
      </c>
      <c r="C8" s="220" t="s">
        <v>42</v>
      </c>
      <c r="D8" s="1132">
        <v>0</v>
      </c>
      <c r="E8" s="1132">
        <v>0</v>
      </c>
      <c r="F8" s="1132">
        <v>0</v>
      </c>
      <c r="G8" s="1132">
        <v>1555099</v>
      </c>
      <c r="H8" s="1133">
        <v>0</v>
      </c>
      <c r="I8" s="1132">
        <v>21549488</v>
      </c>
      <c r="J8" s="1132">
        <v>9</v>
      </c>
      <c r="K8" s="1132">
        <v>0</v>
      </c>
      <c r="L8" s="1132">
        <v>4695</v>
      </c>
      <c r="M8" s="1132">
        <v>0</v>
      </c>
      <c r="N8" s="1132">
        <v>0</v>
      </c>
      <c r="O8" s="1132">
        <v>0</v>
      </c>
      <c r="P8" s="1132">
        <v>0</v>
      </c>
      <c r="Q8" s="1132">
        <v>0</v>
      </c>
      <c r="R8" s="1132">
        <v>0</v>
      </c>
      <c r="S8" s="1132">
        <v>0</v>
      </c>
      <c r="T8" s="1132">
        <v>0</v>
      </c>
      <c r="U8" s="1132">
        <v>0</v>
      </c>
      <c r="V8" s="1132">
        <v>115966</v>
      </c>
      <c r="W8" s="1132">
        <v>0</v>
      </c>
      <c r="X8" s="1132">
        <v>0</v>
      </c>
      <c r="Y8" s="1132">
        <v>0</v>
      </c>
      <c r="Z8" s="1132">
        <v>0</v>
      </c>
      <c r="AA8" s="1132">
        <v>0</v>
      </c>
      <c r="AB8" s="1132">
        <v>0</v>
      </c>
      <c r="AC8" s="1132">
        <v>392</v>
      </c>
      <c r="AD8" s="1132">
        <v>0</v>
      </c>
      <c r="AE8" s="1132">
        <v>201</v>
      </c>
      <c r="AF8" s="1132">
        <v>0</v>
      </c>
      <c r="AG8" s="1132">
        <v>696269</v>
      </c>
      <c r="AH8" s="1132">
        <v>0</v>
      </c>
      <c r="AI8" s="1132">
        <v>0</v>
      </c>
      <c r="AJ8" s="1132">
        <v>2519633</v>
      </c>
      <c r="AK8" s="1132">
        <v>0</v>
      </c>
      <c r="AL8" s="1132">
        <v>0</v>
      </c>
      <c r="AM8" s="1134">
        <v>26441752</v>
      </c>
      <c r="AN8" s="1132">
        <v>154008</v>
      </c>
      <c r="AO8" s="1135">
        <v>3301884</v>
      </c>
      <c r="AP8" s="1132">
        <v>0</v>
      </c>
      <c r="AQ8" s="1132">
        <v>0</v>
      </c>
      <c r="AR8" s="1132">
        <v>0</v>
      </c>
      <c r="AS8" s="1132">
        <v>52042</v>
      </c>
      <c r="AT8" s="1136">
        <v>3507934</v>
      </c>
      <c r="AU8" s="1136">
        <v>29949686</v>
      </c>
      <c r="AV8" s="1134">
        <v>20610143</v>
      </c>
      <c r="AW8" s="1135">
        <v>24118077</v>
      </c>
      <c r="AX8" s="1136">
        <v>50559829</v>
      </c>
      <c r="AY8" s="1136">
        <v>-9604519</v>
      </c>
      <c r="AZ8" s="1136">
        <v>14513558</v>
      </c>
      <c r="BA8" s="1136">
        <v>40955310</v>
      </c>
    </row>
    <row r="9" spans="2:55">
      <c r="B9" s="1137" t="s">
        <v>35</v>
      </c>
      <c r="C9" s="221" t="s">
        <v>43</v>
      </c>
      <c r="D9" s="1138">
        <v>0</v>
      </c>
      <c r="E9" s="1138">
        <v>0</v>
      </c>
      <c r="F9" s="1138">
        <v>28065</v>
      </c>
      <c r="G9" s="1138">
        <v>0</v>
      </c>
      <c r="H9" s="1139">
        <v>55002</v>
      </c>
      <c r="I9" s="1138">
        <v>4351</v>
      </c>
      <c r="J9" s="1138">
        <v>36</v>
      </c>
      <c r="K9" s="1138">
        <v>361216</v>
      </c>
      <c r="L9" s="1138">
        <v>662852</v>
      </c>
      <c r="M9" s="1138">
        <v>404190</v>
      </c>
      <c r="N9" s="1138">
        <v>6790863</v>
      </c>
      <c r="O9" s="1138">
        <v>174344</v>
      </c>
      <c r="P9" s="1138">
        <v>1570302</v>
      </c>
      <c r="Q9" s="1138">
        <v>5268</v>
      </c>
      <c r="R9" s="1138">
        <v>19372</v>
      </c>
      <c r="S9" s="1138">
        <v>7023</v>
      </c>
      <c r="T9" s="1138">
        <v>22723</v>
      </c>
      <c r="U9" s="1138">
        <v>249</v>
      </c>
      <c r="V9" s="1138">
        <v>41021</v>
      </c>
      <c r="W9" s="1138">
        <v>7173721</v>
      </c>
      <c r="X9" s="1138">
        <v>4332354</v>
      </c>
      <c r="Y9" s="1138">
        <v>3405</v>
      </c>
      <c r="Z9" s="1138">
        <v>0</v>
      </c>
      <c r="AA9" s="1138">
        <v>0</v>
      </c>
      <c r="AB9" s="1138">
        <v>0</v>
      </c>
      <c r="AC9" s="1138">
        <v>420</v>
      </c>
      <c r="AD9" s="1138">
        <v>0</v>
      </c>
      <c r="AE9" s="1138">
        <v>245</v>
      </c>
      <c r="AF9" s="1138">
        <v>41891</v>
      </c>
      <c r="AG9" s="1138">
        <v>5564</v>
      </c>
      <c r="AH9" s="1138">
        <v>0</v>
      </c>
      <c r="AI9" s="1138">
        <v>1434</v>
      </c>
      <c r="AJ9" s="1138">
        <v>-4885</v>
      </c>
      <c r="AK9" s="1138">
        <v>0</v>
      </c>
      <c r="AL9" s="1138">
        <v>11569</v>
      </c>
      <c r="AM9" s="1140">
        <v>21712595</v>
      </c>
      <c r="AN9" s="1138">
        <v>-56038</v>
      </c>
      <c r="AO9" s="1141">
        <v>-70427</v>
      </c>
      <c r="AP9" s="1138">
        <v>0</v>
      </c>
      <c r="AQ9" s="1138">
        <v>0</v>
      </c>
      <c r="AR9" s="1138">
        <v>-67325</v>
      </c>
      <c r="AS9" s="1138">
        <v>556506</v>
      </c>
      <c r="AT9" s="1142">
        <v>362716</v>
      </c>
      <c r="AU9" s="1142">
        <v>22075311</v>
      </c>
      <c r="AV9" s="1140">
        <v>4246930</v>
      </c>
      <c r="AW9" s="1141">
        <v>4609646</v>
      </c>
      <c r="AX9" s="1142">
        <v>26322241</v>
      </c>
      <c r="AY9" s="1142">
        <v>-11777012</v>
      </c>
      <c r="AZ9" s="1142">
        <v>-7167366</v>
      </c>
      <c r="BA9" s="1142">
        <v>14545229</v>
      </c>
    </row>
    <row r="10" spans="2:55">
      <c r="B10" s="131" t="s">
        <v>36</v>
      </c>
      <c r="C10" s="220" t="s">
        <v>44</v>
      </c>
      <c r="D10" s="1132">
        <v>3871470</v>
      </c>
      <c r="E10" s="1132">
        <v>49004101</v>
      </c>
      <c r="F10" s="1132">
        <v>351591</v>
      </c>
      <c r="G10" s="1132">
        <v>2355673</v>
      </c>
      <c r="H10" s="1133">
        <v>0</v>
      </c>
      <c r="I10" s="1132">
        <v>51086619</v>
      </c>
      <c r="J10" s="1132">
        <v>33501</v>
      </c>
      <c r="K10" s="1132">
        <v>141698</v>
      </c>
      <c r="L10" s="1132">
        <v>358889</v>
      </c>
      <c r="M10" s="1132">
        <v>0</v>
      </c>
      <c r="N10" s="1132">
        <v>20242</v>
      </c>
      <c r="O10" s="1132">
        <v>310</v>
      </c>
      <c r="P10" s="1132">
        <v>0</v>
      </c>
      <c r="Q10" s="1132">
        <v>0</v>
      </c>
      <c r="R10" s="1132">
        <v>0</v>
      </c>
      <c r="S10" s="1132">
        <v>0</v>
      </c>
      <c r="T10" s="1132">
        <v>0</v>
      </c>
      <c r="U10" s="1132">
        <v>0</v>
      </c>
      <c r="V10" s="1132">
        <v>122177</v>
      </c>
      <c r="W10" s="1132">
        <v>0</v>
      </c>
      <c r="X10" s="1132">
        <v>0</v>
      </c>
      <c r="Y10" s="1132">
        <v>0</v>
      </c>
      <c r="Z10" s="1132">
        <v>105394</v>
      </c>
      <c r="AA10" s="1132">
        <v>0</v>
      </c>
      <c r="AB10" s="1132">
        <v>0</v>
      </c>
      <c r="AC10" s="1132">
        <v>19291</v>
      </c>
      <c r="AD10" s="1132">
        <v>21</v>
      </c>
      <c r="AE10" s="1132">
        <v>5399</v>
      </c>
      <c r="AF10" s="1132">
        <v>265776</v>
      </c>
      <c r="AG10" s="1132">
        <v>8425696</v>
      </c>
      <c r="AH10" s="1132">
        <v>61788</v>
      </c>
      <c r="AI10" s="1132">
        <v>2387</v>
      </c>
      <c r="AJ10" s="1132">
        <v>45462659</v>
      </c>
      <c r="AK10" s="1132">
        <v>0</v>
      </c>
      <c r="AL10" s="1132">
        <v>86775</v>
      </c>
      <c r="AM10" s="1134">
        <v>161781457</v>
      </c>
      <c r="AN10" s="1132">
        <v>7444022</v>
      </c>
      <c r="AO10" s="1135">
        <v>262504772</v>
      </c>
      <c r="AP10" s="1132">
        <v>3621163</v>
      </c>
      <c r="AQ10" s="1132">
        <v>0</v>
      </c>
      <c r="AR10" s="1132">
        <v>0</v>
      </c>
      <c r="AS10" s="1132">
        <v>2334540</v>
      </c>
      <c r="AT10" s="1136">
        <v>275904497</v>
      </c>
      <c r="AU10" s="1136">
        <v>437685954</v>
      </c>
      <c r="AV10" s="1134">
        <v>400868024</v>
      </c>
      <c r="AW10" s="1135">
        <v>676772521</v>
      </c>
      <c r="AX10" s="1136">
        <v>838553978</v>
      </c>
      <c r="AY10" s="1136">
        <v>-307865700</v>
      </c>
      <c r="AZ10" s="1136">
        <v>368906821</v>
      </c>
      <c r="BA10" s="1136">
        <v>530688278</v>
      </c>
      <c r="BC10" s="1124"/>
    </row>
    <row r="11" spans="2:55">
      <c r="B11" s="131" t="s">
        <v>37</v>
      </c>
      <c r="C11" s="220" t="s">
        <v>45</v>
      </c>
      <c r="D11" s="1132">
        <v>453781</v>
      </c>
      <c r="E11" s="1132">
        <v>117790</v>
      </c>
      <c r="F11" s="1132">
        <v>154508</v>
      </c>
      <c r="G11" s="1132">
        <v>575409</v>
      </c>
      <c r="H11" s="1133">
        <v>68421</v>
      </c>
      <c r="I11" s="1132">
        <v>414434</v>
      </c>
      <c r="J11" s="1132">
        <v>7320961</v>
      </c>
      <c r="K11" s="1132">
        <v>548897</v>
      </c>
      <c r="L11" s="1132">
        <v>84964</v>
      </c>
      <c r="M11" s="1132">
        <v>72755</v>
      </c>
      <c r="N11" s="1132">
        <v>138133</v>
      </c>
      <c r="O11" s="1132">
        <v>47568</v>
      </c>
      <c r="P11" s="1132">
        <v>18394</v>
      </c>
      <c r="Q11" s="1132">
        <v>183053</v>
      </c>
      <c r="R11" s="1132">
        <v>547236</v>
      </c>
      <c r="S11" s="1132">
        <v>1915431</v>
      </c>
      <c r="T11" s="1132">
        <v>1284784</v>
      </c>
      <c r="U11" s="1132">
        <v>108202</v>
      </c>
      <c r="V11" s="1132">
        <v>363056</v>
      </c>
      <c r="W11" s="1132">
        <v>1627293</v>
      </c>
      <c r="X11" s="1132">
        <v>20091</v>
      </c>
      <c r="Y11" s="1132">
        <v>148392</v>
      </c>
      <c r="Z11" s="1132">
        <v>2520565</v>
      </c>
      <c r="AA11" s="1132">
        <v>382126</v>
      </c>
      <c r="AB11" s="1132">
        <v>9847</v>
      </c>
      <c r="AC11" s="1132">
        <v>508247</v>
      </c>
      <c r="AD11" s="1132">
        <v>245553</v>
      </c>
      <c r="AE11" s="1132">
        <v>768303</v>
      </c>
      <c r="AF11" s="1132">
        <v>74141</v>
      </c>
      <c r="AG11" s="1132">
        <v>1873079</v>
      </c>
      <c r="AH11" s="1132">
        <v>851270</v>
      </c>
      <c r="AI11" s="1132">
        <v>832259</v>
      </c>
      <c r="AJ11" s="1132">
        <v>1819873</v>
      </c>
      <c r="AK11" s="1132">
        <v>230438</v>
      </c>
      <c r="AL11" s="1132">
        <v>267719</v>
      </c>
      <c r="AM11" s="1134">
        <v>26596973</v>
      </c>
      <c r="AN11" s="1132">
        <v>864023</v>
      </c>
      <c r="AO11" s="1135">
        <v>42863884</v>
      </c>
      <c r="AP11" s="1132">
        <v>0</v>
      </c>
      <c r="AQ11" s="1132">
        <v>8205</v>
      </c>
      <c r="AR11" s="1132">
        <v>1944106</v>
      </c>
      <c r="AS11" s="1132">
        <v>-717067</v>
      </c>
      <c r="AT11" s="1136">
        <v>44963151</v>
      </c>
      <c r="AU11" s="1136">
        <v>71560124</v>
      </c>
      <c r="AV11" s="1134">
        <v>31072889</v>
      </c>
      <c r="AW11" s="1135">
        <v>76036040</v>
      </c>
      <c r="AX11" s="1136">
        <v>102633013</v>
      </c>
      <c r="AY11" s="1136">
        <v>-68163483</v>
      </c>
      <c r="AZ11" s="1136">
        <v>7872557</v>
      </c>
      <c r="BA11" s="1136">
        <v>34469530</v>
      </c>
    </row>
    <row r="12" spans="2:55">
      <c r="B12" s="131" t="s">
        <v>38</v>
      </c>
      <c r="C12" s="220" t="s">
        <v>46</v>
      </c>
      <c r="D12" s="1132">
        <v>2203257</v>
      </c>
      <c r="E12" s="1132">
        <v>590608</v>
      </c>
      <c r="F12" s="1132">
        <v>542784</v>
      </c>
      <c r="G12" s="1132">
        <v>82285</v>
      </c>
      <c r="H12" s="1133">
        <v>30186</v>
      </c>
      <c r="I12" s="1132">
        <v>6065193</v>
      </c>
      <c r="J12" s="1132">
        <v>145724</v>
      </c>
      <c r="K12" s="1132">
        <v>30906946</v>
      </c>
      <c r="L12" s="1132">
        <v>952707</v>
      </c>
      <c r="M12" s="1132">
        <v>2154</v>
      </c>
      <c r="N12" s="1132">
        <v>984815</v>
      </c>
      <c r="O12" s="1132">
        <v>106259</v>
      </c>
      <c r="P12" s="1132">
        <v>52389</v>
      </c>
      <c r="Q12" s="1132">
        <v>525862</v>
      </c>
      <c r="R12" s="1132">
        <v>441520</v>
      </c>
      <c r="S12" s="1132">
        <v>2682034</v>
      </c>
      <c r="T12" s="1132">
        <v>324614</v>
      </c>
      <c r="U12" s="1132">
        <v>309709</v>
      </c>
      <c r="V12" s="1132">
        <v>5637611</v>
      </c>
      <c r="W12" s="1132">
        <v>27703229</v>
      </c>
      <c r="X12" s="1132">
        <v>83292</v>
      </c>
      <c r="Y12" s="1132">
        <v>307322</v>
      </c>
      <c r="Z12" s="1132">
        <v>5148245</v>
      </c>
      <c r="AA12" s="1132">
        <v>1334960</v>
      </c>
      <c r="AB12" s="1132">
        <v>274760</v>
      </c>
      <c r="AC12" s="1132">
        <v>1781808</v>
      </c>
      <c r="AD12" s="1132">
        <v>3829598</v>
      </c>
      <c r="AE12" s="1132">
        <v>582303</v>
      </c>
      <c r="AF12" s="1132">
        <v>1572096</v>
      </c>
      <c r="AG12" s="1132">
        <v>3161864</v>
      </c>
      <c r="AH12" s="1132">
        <v>775499</v>
      </c>
      <c r="AI12" s="1132">
        <v>1770789</v>
      </c>
      <c r="AJ12" s="1132">
        <v>2602237</v>
      </c>
      <c r="AK12" s="1132">
        <v>5210477</v>
      </c>
      <c r="AL12" s="1132">
        <v>446985</v>
      </c>
      <c r="AM12" s="1134">
        <v>109172121</v>
      </c>
      <c r="AN12" s="1132">
        <v>914333</v>
      </c>
      <c r="AO12" s="1135">
        <v>3947450</v>
      </c>
      <c r="AP12" s="1132">
        <v>16880</v>
      </c>
      <c r="AQ12" s="1132">
        <v>190385</v>
      </c>
      <c r="AR12" s="1132">
        <v>2400097</v>
      </c>
      <c r="AS12" s="1132">
        <v>353536</v>
      </c>
      <c r="AT12" s="1136">
        <v>7822681</v>
      </c>
      <c r="AU12" s="1136">
        <v>116994802</v>
      </c>
      <c r="AV12" s="1134">
        <v>98130933</v>
      </c>
      <c r="AW12" s="1135">
        <v>105953614</v>
      </c>
      <c r="AX12" s="1136">
        <v>215125735</v>
      </c>
      <c r="AY12" s="1136">
        <v>-92832865</v>
      </c>
      <c r="AZ12" s="1136">
        <v>13120749</v>
      </c>
      <c r="BA12" s="1136">
        <v>122292870</v>
      </c>
    </row>
    <row r="13" spans="2:55">
      <c r="B13" s="131" t="s">
        <v>39</v>
      </c>
      <c r="C13" s="220" t="s">
        <v>47</v>
      </c>
      <c r="D13" s="1132">
        <v>10345712</v>
      </c>
      <c r="E13" s="1132">
        <v>1417231</v>
      </c>
      <c r="F13" s="1132">
        <v>63207</v>
      </c>
      <c r="G13" s="1132">
        <v>221377</v>
      </c>
      <c r="H13" s="1133">
        <v>134337</v>
      </c>
      <c r="I13" s="1132">
        <v>3881434</v>
      </c>
      <c r="J13" s="1132">
        <v>1599003</v>
      </c>
      <c r="K13" s="1132">
        <v>4992581</v>
      </c>
      <c r="L13" s="1132">
        <v>9914575</v>
      </c>
      <c r="M13" s="1132">
        <v>302990</v>
      </c>
      <c r="N13" s="1132">
        <v>881838</v>
      </c>
      <c r="O13" s="1132">
        <v>193446</v>
      </c>
      <c r="P13" s="1132">
        <v>78090</v>
      </c>
      <c r="Q13" s="1132">
        <v>1182723</v>
      </c>
      <c r="R13" s="1132">
        <v>1644388</v>
      </c>
      <c r="S13" s="1132">
        <v>5691477</v>
      </c>
      <c r="T13" s="1132">
        <v>2976349</v>
      </c>
      <c r="U13" s="1132">
        <v>203235</v>
      </c>
      <c r="V13" s="1132">
        <v>11685319</v>
      </c>
      <c r="W13" s="1132">
        <v>2499402</v>
      </c>
      <c r="X13" s="1132">
        <v>30618</v>
      </c>
      <c r="Y13" s="1132">
        <v>1258085</v>
      </c>
      <c r="Z13" s="1132">
        <v>6393</v>
      </c>
      <c r="AA13" s="1132">
        <v>5763</v>
      </c>
      <c r="AB13" s="1132">
        <v>9704</v>
      </c>
      <c r="AC13" s="1132">
        <v>142030</v>
      </c>
      <c r="AD13" s="1132">
        <v>436606</v>
      </c>
      <c r="AE13" s="1132">
        <v>171832</v>
      </c>
      <c r="AF13" s="1132">
        <v>1573034</v>
      </c>
      <c r="AG13" s="1132">
        <v>65565016</v>
      </c>
      <c r="AH13" s="1132">
        <v>97100</v>
      </c>
      <c r="AI13" s="1132">
        <v>1749358</v>
      </c>
      <c r="AJ13" s="1132">
        <v>2916455</v>
      </c>
      <c r="AK13" s="1132">
        <v>259647</v>
      </c>
      <c r="AL13" s="1132">
        <v>512869</v>
      </c>
      <c r="AM13" s="1134">
        <v>134643224</v>
      </c>
      <c r="AN13" s="1132">
        <v>1533997</v>
      </c>
      <c r="AO13" s="1135">
        <v>22654579</v>
      </c>
      <c r="AP13" s="1132">
        <v>0</v>
      </c>
      <c r="AQ13" s="1132">
        <v>0</v>
      </c>
      <c r="AR13" s="1132">
        <v>0</v>
      </c>
      <c r="AS13" s="1132">
        <v>-844418</v>
      </c>
      <c r="AT13" s="1136">
        <v>23344158</v>
      </c>
      <c r="AU13" s="1136">
        <v>157987382</v>
      </c>
      <c r="AV13" s="1134">
        <v>40008110</v>
      </c>
      <c r="AW13" s="1135">
        <v>63352268</v>
      </c>
      <c r="AX13" s="1136">
        <v>197995492</v>
      </c>
      <c r="AY13" s="1136">
        <v>-149101132</v>
      </c>
      <c r="AZ13" s="1136">
        <v>-85748864</v>
      </c>
      <c r="BA13" s="1136">
        <v>48894360</v>
      </c>
    </row>
    <row r="14" spans="2:55" ht="12.75" thickBot="1">
      <c r="B14" s="1143">
        <v>10</v>
      </c>
      <c r="C14" s="222" t="s">
        <v>2</v>
      </c>
      <c r="D14" s="1144">
        <v>1465878</v>
      </c>
      <c r="E14" s="1144">
        <v>216054</v>
      </c>
      <c r="F14" s="1144">
        <v>478797</v>
      </c>
      <c r="G14" s="1144">
        <v>2457146</v>
      </c>
      <c r="H14" s="1145">
        <v>247882</v>
      </c>
      <c r="I14" s="1144">
        <v>2254053</v>
      </c>
      <c r="J14" s="1144">
        <v>101357</v>
      </c>
      <c r="K14" s="1144">
        <v>696983</v>
      </c>
      <c r="L14" s="1144">
        <v>790010</v>
      </c>
      <c r="M14" s="1144">
        <v>1779426</v>
      </c>
      <c r="N14" s="1144">
        <v>1029346</v>
      </c>
      <c r="O14" s="1144">
        <v>845297</v>
      </c>
      <c r="P14" s="1144">
        <v>102247</v>
      </c>
      <c r="Q14" s="1144">
        <v>576399</v>
      </c>
      <c r="R14" s="1144">
        <v>282496</v>
      </c>
      <c r="S14" s="1144">
        <v>905614</v>
      </c>
      <c r="T14" s="1144">
        <v>702576</v>
      </c>
      <c r="U14" s="1144">
        <v>42812</v>
      </c>
      <c r="V14" s="1144">
        <v>347710</v>
      </c>
      <c r="W14" s="1144">
        <v>11242571</v>
      </c>
      <c r="X14" s="1144">
        <v>2643876</v>
      </c>
      <c r="Y14" s="1144">
        <v>1046958</v>
      </c>
      <c r="Z14" s="1144">
        <v>1644874</v>
      </c>
      <c r="AA14" s="1144">
        <v>243894</v>
      </c>
      <c r="AB14" s="1144">
        <v>215202</v>
      </c>
      <c r="AC14" s="1144">
        <v>44889729</v>
      </c>
      <c r="AD14" s="1144">
        <v>259567</v>
      </c>
      <c r="AE14" s="1144">
        <v>1799956</v>
      </c>
      <c r="AF14" s="1144">
        <v>2161898</v>
      </c>
      <c r="AG14" s="1144">
        <v>2579346</v>
      </c>
      <c r="AH14" s="1144">
        <v>265739</v>
      </c>
      <c r="AI14" s="1144">
        <v>902655</v>
      </c>
      <c r="AJ14" s="1144">
        <v>3599579</v>
      </c>
      <c r="AK14" s="1144">
        <v>0</v>
      </c>
      <c r="AL14" s="1144">
        <v>603822</v>
      </c>
      <c r="AM14" s="1146">
        <v>89421749</v>
      </c>
      <c r="AN14" s="1144">
        <v>267649</v>
      </c>
      <c r="AO14" s="1147">
        <v>57462689</v>
      </c>
      <c r="AP14" s="1144">
        <v>0</v>
      </c>
      <c r="AQ14" s="1144">
        <v>0</v>
      </c>
      <c r="AR14" s="1144">
        <v>0</v>
      </c>
      <c r="AS14" s="1144">
        <v>180748</v>
      </c>
      <c r="AT14" s="1148">
        <v>57911086</v>
      </c>
      <c r="AU14" s="1148">
        <v>147332835</v>
      </c>
      <c r="AV14" s="1146">
        <v>13157</v>
      </c>
      <c r="AW14" s="1147">
        <v>57924243</v>
      </c>
      <c r="AX14" s="1148">
        <v>147345992</v>
      </c>
      <c r="AY14" s="1148">
        <v>-140611802</v>
      </c>
      <c r="AZ14" s="1148">
        <v>-82687559</v>
      </c>
      <c r="BA14" s="1148">
        <v>6734190</v>
      </c>
    </row>
    <row r="15" spans="2:55" hidden="1">
      <c r="B15" s="164">
        <v>11</v>
      </c>
      <c r="C15" s="220" t="s">
        <v>48</v>
      </c>
      <c r="D15" s="1132">
        <v>432074</v>
      </c>
      <c r="E15" s="1132">
        <v>108199</v>
      </c>
      <c r="F15" s="1132">
        <v>31407</v>
      </c>
      <c r="G15" s="1132">
        <v>1058</v>
      </c>
      <c r="H15" s="1133">
        <v>474</v>
      </c>
      <c r="I15" s="1132">
        <v>598404</v>
      </c>
      <c r="J15" s="1132">
        <v>13171</v>
      </c>
      <c r="K15" s="1132">
        <v>488657</v>
      </c>
      <c r="L15" s="1132">
        <v>429094</v>
      </c>
      <c r="M15" s="1132">
        <v>148310</v>
      </c>
      <c r="N15" s="1132">
        <v>5076778</v>
      </c>
      <c r="O15" s="1132">
        <v>334000</v>
      </c>
      <c r="P15" s="1132">
        <v>58201</v>
      </c>
      <c r="Q15" s="1132">
        <v>452322</v>
      </c>
      <c r="R15" s="1132">
        <v>1038348</v>
      </c>
      <c r="S15" s="1132">
        <v>7859361</v>
      </c>
      <c r="T15" s="1132">
        <v>6000303</v>
      </c>
      <c r="U15" s="1132">
        <v>964784</v>
      </c>
      <c r="V15" s="1132">
        <v>330980</v>
      </c>
      <c r="W15" s="1132">
        <v>40940879</v>
      </c>
      <c r="X15" s="1132">
        <v>8160</v>
      </c>
      <c r="Y15" s="1132">
        <v>137800</v>
      </c>
      <c r="Z15" s="1132">
        <v>264501</v>
      </c>
      <c r="AA15" s="1132">
        <v>3747</v>
      </c>
      <c r="AB15" s="1132">
        <v>24259</v>
      </c>
      <c r="AC15" s="1132">
        <v>14181</v>
      </c>
      <c r="AD15" s="1132">
        <v>1334</v>
      </c>
      <c r="AE15" s="1132">
        <v>64944</v>
      </c>
      <c r="AF15" s="1132">
        <v>475732</v>
      </c>
      <c r="AG15" s="1132">
        <v>672761</v>
      </c>
      <c r="AH15" s="1132">
        <v>31728</v>
      </c>
      <c r="AI15" s="1132">
        <v>783427</v>
      </c>
      <c r="AJ15" s="1132">
        <v>960703</v>
      </c>
      <c r="AK15" s="1132">
        <v>49539</v>
      </c>
      <c r="AL15" s="1132">
        <v>282651</v>
      </c>
      <c r="AM15" s="1134">
        <v>69082271</v>
      </c>
      <c r="AN15" s="1132">
        <v>199104</v>
      </c>
      <c r="AO15" s="1135">
        <v>1970878</v>
      </c>
      <c r="AP15" s="1132">
        <v>0</v>
      </c>
      <c r="AQ15" s="1132">
        <v>0</v>
      </c>
      <c r="AR15" s="1132">
        <v>0</v>
      </c>
      <c r="AS15" s="1132">
        <v>770373</v>
      </c>
      <c r="AT15" s="1136">
        <v>2940355</v>
      </c>
      <c r="AU15" s="1136">
        <v>72022626</v>
      </c>
      <c r="AV15" s="1134">
        <v>35400423</v>
      </c>
      <c r="AW15" s="1135">
        <v>38340778</v>
      </c>
      <c r="AX15" s="1136">
        <v>107423049</v>
      </c>
      <c r="AY15" s="1136">
        <v>-39934169</v>
      </c>
      <c r="AZ15" s="1136">
        <v>-1593391</v>
      </c>
      <c r="BA15" s="1136">
        <v>67488880</v>
      </c>
    </row>
    <row r="16" spans="2:55" hidden="1">
      <c r="B16" s="164">
        <v>12</v>
      </c>
      <c r="C16" s="220" t="s">
        <v>49</v>
      </c>
      <c r="D16" s="1132">
        <v>5010</v>
      </c>
      <c r="E16" s="1132">
        <v>511</v>
      </c>
      <c r="F16" s="1132">
        <v>116</v>
      </c>
      <c r="G16" s="1132">
        <v>8826</v>
      </c>
      <c r="H16" s="1133">
        <v>7461</v>
      </c>
      <c r="I16" s="1132">
        <v>0</v>
      </c>
      <c r="J16" s="1132">
        <v>1187</v>
      </c>
      <c r="K16" s="1132">
        <v>716846</v>
      </c>
      <c r="L16" s="1132">
        <v>331</v>
      </c>
      <c r="M16" s="1132">
        <v>0</v>
      </c>
      <c r="N16" s="1132">
        <v>800371</v>
      </c>
      <c r="O16" s="1132">
        <v>29381379</v>
      </c>
      <c r="P16" s="1132">
        <v>24720</v>
      </c>
      <c r="Q16" s="1132">
        <v>27077578</v>
      </c>
      <c r="R16" s="1132">
        <v>16656720</v>
      </c>
      <c r="S16" s="1132">
        <v>4145433</v>
      </c>
      <c r="T16" s="1132">
        <v>9923081</v>
      </c>
      <c r="U16" s="1132">
        <v>705251</v>
      </c>
      <c r="V16" s="1132">
        <v>175418</v>
      </c>
      <c r="W16" s="1132">
        <v>14705944</v>
      </c>
      <c r="X16" s="1132">
        <v>0</v>
      </c>
      <c r="Y16" s="1132">
        <v>14742</v>
      </c>
      <c r="Z16" s="1132">
        <v>0</v>
      </c>
      <c r="AA16" s="1132">
        <v>0</v>
      </c>
      <c r="AB16" s="1132">
        <v>0</v>
      </c>
      <c r="AC16" s="1132">
        <v>82674</v>
      </c>
      <c r="AD16" s="1132">
        <v>0</v>
      </c>
      <c r="AE16" s="1132">
        <v>686</v>
      </c>
      <c r="AF16" s="1132">
        <v>0</v>
      </c>
      <c r="AG16" s="1132">
        <v>4448</v>
      </c>
      <c r="AH16" s="1132">
        <v>229</v>
      </c>
      <c r="AI16" s="1132">
        <v>68991</v>
      </c>
      <c r="AJ16" s="1132">
        <v>12786</v>
      </c>
      <c r="AK16" s="1132">
        <v>288</v>
      </c>
      <c r="AL16" s="1132">
        <v>398065</v>
      </c>
      <c r="AM16" s="1134">
        <v>104919092</v>
      </c>
      <c r="AN16" s="1132">
        <v>0</v>
      </c>
      <c r="AO16" s="1135">
        <v>-290727</v>
      </c>
      <c r="AP16" s="1132">
        <v>0</v>
      </c>
      <c r="AQ16" s="1132">
        <v>-311699</v>
      </c>
      <c r="AR16" s="1132">
        <v>-1274279</v>
      </c>
      <c r="AS16" s="1132">
        <v>1671107</v>
      </c>
      <c r="AT16" s="1136">
        <v>-205598</v>
      </c>
      <c r="AU16" s="1136">
        <v>104713494</v>
      </c>
      <c r="AV16" s="1134">
        <v>64649671</v>
      </c>
      <c r="AW16" s="1135">
        <v>64444073</v>
      </c>
      <c r="AX16" s="1136">
        <v>169363165</v>
      </c>
      <c r="AY16" s="1136">
        <v>-94191665</v>
      </c>
      <c r="AZ16" s="1136">
        <v>-29747592</v>
      </c>
      <c r="BA16" s="1136">
        <v>75171500</v>
      </c>
    </row>
    <row r="17" spans="2:53" hidden="1">
      <c r="B17" s="164">
        <v>13</v>
      </c>
      <c r="C17" s="220" t="s">
        <v>50</v>
      </c>
      <c r="D17" s="1132">
        <v>0</v>
      </c>
      <c r="E17" s="1132">
        <v>0</v>
      </c>
      <c r="F17" s="1132">
        <v>0</v>
      </c>
      <c r="G17" s="1132">
        <v>0</v>
      </c>
      <c r="H17" s="1133">
        <v>1166</v>
      </c>
      <c r="I17" s="1132">
        <v>556015</v>
      </c>
      <c r="J17" s="1132">
        <v>566</v>
      </c>
      <c r="K17" s="1132">
        <v>176851</v>
      </c>
      <c r="L17" s="1132">
        <v>161933</v>
      </c>
      <c r="M17" s="1132">
        <v>0</v>
      </c>
      <c r="N17" s="1132">
        <v>115038</v>
      </c>
      <c r="O17" s="1132">
        <v>163984</v>
      </c>
      <c r="P17" s="1132">
        <v>7583022</v>
      </c>
      <c r="Q17" s="1132">
        <v>6996902</v>
      </c>
      <c r="R17" s="1132">
        <v>6227774</v>
      </c>
      <c r="S17" s="1132">
        <v>18071383</v>
      </c>
      <c r="T17" s="1132">
        <v>5282214</v>
      </c>
      <c r="U17" s="1132">
        <v>1253537</v>
      </c>
      <c r="V17" s="1132">
        <v>522977</v>
      </c>
      <c r="W17" s="1132">
        <v>5476601</v>
      </c>
      <c r="X17" s="1132">
        <v>25624</v>
      </c>
      <c r="Y17" s="1132">
        <v>7339</v>
      </c>
      <c r="Z17" s="1132">
        <v>8712</v>
      </c>
      <c r="AA17" s="1132">
        <v>0</v>
      </c>
      <c r="AB17" s="1132">
        <v>0</v>
      </c>
      <c r="AC17" s="1132">
        <v>1765</v>
      </c>
      <c r="AD17" s="1132">
        <v>10746</v>
      </c>
      <c r="AE17" s="1132">
        <v>8828</v>
      </c>
      <c r="AF17" s="1132">
        <v>14359</v>
      </c>
      <c r="AG17" s="1132">
        <v>670607</v>
      </c>
      <c r="AH17" s="1132">
        <v>7388</v>
      </c>
      <c r="AI17" s="1132">
        <v>167224</v>
      </c>
      <c r="AJ17" s="1132">
        <v>159025</v>
      </c>
      <c r="AK17" s="1132">
        <v>10850</v>
      </c>
      <c r="AL17" s="1132">
        <v>279011</v>
      </c>
      <c r="AM17" s="1134">
        <v>53961441</v>
      </c>
      <c r="AN17" s="1132">
        <v>12174</v>
      </c>
      <c r="AO17" s="1135">
        <v>930111</v>
      </c>
      <c r="AP17" s="1132">
        <v>0</v>
      </c>
      <c r="AQ17" s="1132">
        <v>0</v>
      </c>
      <c r="AR17" s="1132">
        <v>-1263412</v>
      </c>
      <c r="AS17" s="1132">
        <v>616259</v>
      </c>
      <c r="AT17" s="1136">
        <v>295132</v>
      </c>
      <c r="AU17" s="1136">
        <v>54256573</v>
      </c>
      <c r="AV17" s="1134">
        <v>21925467</v>
      </c>
      <c r="AW17" s="1135">
        <v>22220599</v>
      </c>
      <c r="AX17" s="1136">
        <v>76182040</v>
      </c>
      <c r="AY17" s="1136">
        <v>-53694110</v>
      </c>
      <c r="AZ17" s="1136">
        <v>-31473511</v>
      </c>
      <c r="BA17" s="1136">
        <v>22487930</v>
      </c>
    </row>
    <row r="18" spans="2:53" hidden="1">
      <c r="B18" s="164">
        <v>14</v>
      </c>
      <c r="C18" s="220" t="s">
        <v>51</v>
      </c>
      <c r="D18" s="1132">
        <v>189751</v>
      </c>
      <c r="E18" s="1132">
        <v>229952</v>
      </c>
      <c r="F18" s="1132">
        <v>25961</v>
      </c>
      <c r="G18" s="1132">
        <v>61129</v>
      </c>
      <c r="H18" s="1133">
        <v>280149</v>
      </c>
      <c r="I18" s="1132">
        <v>2956906</v>
      </c>
      <c r="J18" s="1132">
        <v>73243</v>
      </c>
      <c r="K18" s="1132">
        <v>1422394</v>
      </c>
      <c r="L18" s="1132">
        <v>550961</v>
      </c>
      <c r="M18" s="1132">
        <v>32362</v>
      </c>
      <c r="N18" s="1132">
        <v>598127</v>
      </c>
      <c r="O18" s="1132">
        <v>274253</v>
      </c>
      <c r="P18" s="1132">
        <v>56474</v>
      </c>
      <c r="Q18" s="1132">
        <v>8388817</v>
      </c>
      <c r="R18" s="1132">
        <v>8903929</v>
      </c>
      <c r="S18" s="1132">
        <v>8175254</v>
      </c>
      <c r="T18" s="1132">
        <v>1977104</v>
      </c>
      <c r="U18" s="1132">
        <v>1120308</v>
      </c>
      <c r="V18" s="1132">
        <v>680839</v>
      </c>
      <c r="W18" s="1132">
        <v>56898270</v>
      </c>
      <c r="X18" s="1132">
        <v>57837</v>
      </c>
      <c r="Y18" s="1132">
        <v>35442</v>
      </c>
      <c r="Z18" s="1132">
        <v>1887791</v>
      </c>
      <c r="AA18" s="1132">
        <v>19918</v>
      </c>
      <c r="AB18" s="1132">
        <v>143167</v>
      </c>
      <c r="AC18" s="1132">
        <v>506804</v>
      </c>
      <c r="AD18" s="1132">
        <v>57347</v>
      </c>
      <c r="AE18" s="1132">
        <v>328003</v>
      </c>
      <c r="AF18" s="1132">
        <v>39011</v>
      </c>
      <c r="AG18" s="1132">
        <v>173495</v>
      </c>
      <c r="AH18" s="1132">
        <v>80528</v>
      </c>
      <c r="AI18" s="1132">
        <v>670239</v>
      </c>
      <c r="AJ18" s="1132">
        <v>841842</v>
      </c>
      <c r="AK18" s="1132">
        <v>2756</v>
      </c>
      <c r="AL18" s="1132">
        <v>201371</v>
      </c>
      <c r="AM18" s="1134">
        <v>97941734</v>
      </c>
      <c r="AN18" s="1132">
        <v>237398</v>
      </c>
      <c r="AO18" s="1135">
        <v>4132003</v>
      </c>
      <c r="AP18" s="1132">
        <v>5092</v>
      </c>
      <c r="AQ18" s="1132">
        <v>14040</v>
      </c>
      <c r="AR18" s="1132">
        <v>2189348</v>
      </c>
      <c r="AS18" s="1132">
        <v>404819</v>
      </c>
      <c r="AT18" s="1136">
        <v>6982700</v>
      </c>
      <c r="AU18" s="1136">
        <v>104924434</v>
      </c>
      <c r="AV18" s="1134">
        <v>100724622</v>
      </c>
      <c r="AW18" s="1135">
        <v>107707322</v>
      </c>
      <c r="AX18" s="1136">
        <v>205649056</v>
      </c>
      <c r="AY18" s="1136">
        <v>-87120376</v>
      </c>
      <c r="AZ18" s="1136">
        <v>20586946</v>
      </c>
      <c r="BA18" s="1136">
        <v>118528680</v>
      </c>
    </row>
    <row r="19" spans="2:53" hidden="1">
      <c r="B19" s="164">
        <v>15</v>
      </c>
      <c r="C19" s="220" t="s">
        <v>52</v>
      </c>
      <c r="D19" s="1132">
        <v>0</v>
      </c>
      <c r="E19" s="1132">
        <v>0</v>
      </c>
      <c r="F19" s="1132">
        <v>9387</v>
      </c>
      <c r="G19" s="1132">
        <v>0</v>
      </c>
      <c r="H19" s="1133">
        <v>59584</v>
      </c>
      <c r="I19" s="1132">
        <v>139</v>
      </c>
      <c r="J19" s="1132">
        <v>0</v>
      </c>
      <c r="K19" s="1132">
        <v>53389</v>
      </c>
      <c r="L19" s="1132">
        <v>1544</v>
      </c>
      <c r="M19" s="1132">
        <v>1550</v>
      </c>
      <c r="N19" s="1132">
        <v>111685</v>
      </c>
      <c r="O19" s="1132">
        <v>108345</v>
      </c>
      <c r="P19" s="1132">
        <v>15754</v>
      </c>
      <c r="Q19" s="1132">
        <v>156296</v>
      </c>
      <c r="R19" s="1132">
        <v>47836812</v>
      </c>
      <c r="S19" s="1132">
        <v>2326065</v>
      </c>
      <c r="T19" s="1132">
        <v>2711555</v>
      </c>
      <c r="U19" s="1132">
        <v>892336</v>
      </c>
      <c r="V19" s="1132">
        <v>232081</v>
      </c>
      <c r="W19" s="1132">
        <v>4021474</v>
      </c>
      <c r="X19" s="1132">
        <v>417</v>
      </c>
      <c r="Y19" s="1132">
        <v>169890</v>
      </c>
      <c r="Z19" s="1132">
        <v>4888</v>
      </c>
      <c r="AA19" s="1132">
        <v>0</v>
      </c>
      <c r="AB19" s="1132">
        <v>0</v>
      </c>
      <c r="AC19" s="1132">
        <v>26958</v>
      </c>
      <c r="AD19" s="1132">
        <v>1742</v>
      </c>
      <c r="AE19" s="1132">
        <v>12828</v>
      </c>
      <c r="AF19" s="1132">
        <v>0</v>
      </c>
      <c r="AG19" s="1132">
        <v>0</v>
      </c>
      <c r="AH19" s="1132">
        <v>0</v>
      </c>
      <c r="AI19" s="1132">
        <v>12962343</v>
      </c>
      <c r="AJ19" s="1132">
        <v>424357</v>
      </c>
      <c r="AK19" s="1132">
        <v>594338</v>
      </c>
      <c r="AL19" s="1132">
        <v>0</v>
      </c>
      <c r="AM19" s="1134">
        <v>72735757</v>
      </c>
      <c r="AN19" s="1132">
        <v>34535</v>
      </c>
      <c r="AO19" s="1135">
        <v>778040</v>
      </c>
      <c r="AP19" s="1132">
        <v>381</v>
      </c>
      <c r="AQ19" s="1132">
        <v>2301580</v>
      </c>
      <c r="AR19" s="1132">
        <v>127555900</v>
      </c>
      <c r="AS19" s="1132">
        <v>2296222</v>
      </c>
      <c r="AT19" s="1136">
        <v>132966658</v>
      </c>
      <c r="AU19" s="1136">
        <v>205702415</v>
      </c>
      <c r="AV19" s="1134">
        <v>242106006</v>
      </c>
      <c r="AW19" s="1135">
        <v>375072664</v>
      </c>
      <c r="AX19" s="1136">
        <v>447808421</v>
      </c>
      <c r="AY19" s="1136">
        <v>-183488581</v>
      </c>
      <c r="AZ19" s="1136">
        <v>191584083</v>
      </c>
      <c r="BA19" s="1136">
        <v>264319840</v>
      </c>
    </row>
    <row r="20" spans="2:53" hidden="1">
      <c r="B20" s="164">
        <v>16</v>
      </c>
      <c r="C20" s="220" t="s">
        <v>53</v>
      </c>
      <c r="D20" s="1132">
        <v>1120</v>
      </c>
      <c r="E20" s="1132">
        <v>40706</v>
      </c>
      <c r="F20" s="1132">
        <v>1445</v>
      </c>
      <c r="G20" s="1132">
        <v>48702</v>
      </c>
      <c r="H20" s="1133">
        <v>4592</v>
      </c>
      <c r="I20" s="1132">
        <v>10879</v>
      </c>
      <c r="J20" s="1132">
        <v>499</v>
      </c>
      <c r="K20" s="1132">
        <v>9712</v>
      </c>
      <c r="L20" s="1132">
        <v>10085</v>
      </c>
      <c r="M20" s="1132">
        <v>108</v>
      </c>
      <c r="N20" s="1132">
        <v>2744</v>
      </c>
      <c r="O20" s="1132">
        <v>722</v>
      </c>
      <c r="P20" s="1132">
        <v>1109</v>
      </c>
      <c r="Q20" s="1132">
        <v>534591</v>
      </c>
      <c r="R20" s="1132">
        <v>13760107</v>
      </c>
      <c r="S20" s="1132">
        <v>176637539</v>
      </c>
      <c r="T20" s="1132">
        <v>22099336</v>
      </c>
      <c r="U20" s="1132">
        <v>8709126</v>
      </c>
      <c r="V20" s="1132">
        <v>98414</v>
      </c>
      <c r="W20" s="1132">
        <v>6027595</v>
      </c>
      <c r="X20" s="1132">
        <v>1659</v>
      </c>
      <c r="Y20" s="1132">
        <v>7089</v>
      </c>
      <c r="Z20" s="1132">
        <v>300099</v>
      </c>
      <c r="AA20" s="1132">
        <v>32554</v>
      </c>
      <c r="AB20" s="1132">
        <v>10951</v>
      </c>
      <c r="AC20" s="1132">
        <v>91126</v>
      </c>
      <c r="AD20" s="1132">
        <v>382579</v>
      </c>
      <c r="AE20" s="1132">
        <v>319493</v>
      </c>
      <c r="AF20" s="1132">
        <v>612179</v>
      </c>
      <c r="AG20" s="1132">
        <v>42527</v>
      </c>
      <c r="AH20" s="1132">
        <v>4008</v>
      </c>
      <c r="AI20" s="1132">
        <v>9729053</v>
      </c>
      <c r="AJ20" s="1132">
        <v>167262</v>
      </c>
      <c r="AK20" s="1132">
        <v>316183</v>
      </c>
      <c r="AL20" s="1132">
        <v>65414</v>
      </c>
      <c r="AM20" s="1134">
        <v>240081307</v>
      </c>
      <c r="AN20" s="1132">
        <v>10830041</v>
      </c>
      <c r="AO20" s="1135">
        <v>59963999</v>
      </c>
      <c r="AP20" s="1132">
        <v>0</v>
      </c>
      <c r="AQ20" s="1132">
        <v>9445844</v>
      </c>
      <c r="AR20" s="1132">
        <v>47336424</v>
      </c>
      <c r="AS20" s="1132">
        <v>-2597384</v>
      </c>
      <c r="AT20" s="1136">
        <v>124978924</v>
      </c>
      <c r="AU20" s="1136">
        <v>365060231</v>
      </c>
      <c r="AV20" s="1134">
        <v>523103475</v>
      </c>
      <c r="AW20" s="1135">
        <v>648082399</v>
      </c>
      <c r="AX20" s="1136">
        <v>888163706</v>
      </c>
      <c r="AY20" s="1136">
        <v>-337624686</v>
      </c>
      <c r="AZ20" s="1136">
        <v>310457713</v>
      </c>
      <c r="BA20" s="1136">
        <v>550539020</v>
      </c>
    </row>
    <row r="21" spans="2:53" hidden="1">
      <c r="B21" s="164">
        <v>17</v>
      </c>
      <c r="C21" s="220" t="s">
        <v>54</v>
      </c>
      <c r="D21" s="1132">
        <v>0</v>
      </c>
      <c r="E21" s="1132">
        <v>0</v>
      </c>
      <c r="F21" s="1132">
        <v>0</v>
      </c>
      <c r="G21" s="1132">
        <v>1286075</v>
      </c>
      <c r="H21" s="1133">
        <v>456</v>
      </c>
      <c r="I21" s="1132">
        <v>0</v>
      </c>
      <c r="J21" s="1132">
        <v>0</v>
      </c>
      <c r="K21" s="1132">
        <v>0</v>
      </c>
      <c r="L21" s="1132">
        <v>0</v>
      </c>
      <c r="M21" s="1132">
        <v>0</v>
      </c>
      <c r="N21" s="1132">
        <v>0</v>
      </c>
      <c r="O21" s="1132">
        <v>0</v>
      </c>
      <c r="P21" s="1132">
        <v>0</v>
      </c>
      <c r="Q21" s="1132">
        <v>0</v>
      </c>
      <c r="R21" s="1132">
        <v>1031</v>
      </c>
      <c r="S21" s="1132">
        <v>0</v>
      </c>
      <c r="T21" s="1132">
        <v>249213747</v>
      </c>
      <c r="U21" s="1132">
        <v>0</v>
      </c>
      <c r="V21" s="1132">
        <v>0</v>
      </c>
      <c r="W21" s="1132">
        <v>0</v>
      </c>
      <c r="X21" s="1132">
        <v>0</v>
      </c>
      <c r="Y21" s="1132">
        <v>0</v>
      </c>
      <c r="Z21" s="1132">
        <v>0</v>
      </c>
      <c r="AA21" s="1132">
        <v>0</v>
      </c>
      <c r="AB21" s="1132">
        <v>0</v>
      </c>
      <c r="AC21" s="1132">
        <v>3980599</v>
      </c>
      <c r="AD21" s="1132">
        <v>0</v>
      </c>
      <c r="AE21" s="1132">
        <v>504946</v>
      </c>
      <c r="AF21" s="1132">
        <v>12004</v>
      </c>
      <c r="AG21" s="1132">
        <v>0</v>
      </c>
      <c r="AH21" s="1132">
        <v>0</v>
      </c>
      <c r="AI21" s="1132">
        <v>20441025</v>
      </c>
      <c r="AJ21" s="1132">
        <v>24957</v>
      </c>
      <c r="AK21" s="1132">
        <v>0</v>
      </c>
      <c r="AL21" s="1132">
        <v>0</v>
      </c>
      <c r="AM21" s="1134">
        <v>275464840</v>
      </c>
      <c r="AN21" s="1132">
        <v>0</v>
      </c>
      <c r="AO21" s="1135">
        <v>49125935</v>
      </c>
      <c r="AP21" s="1132">
        <v>0</v>
      </c>
      <c r="AQ21" s="1132">
        <v>2050613</v>
      </c>
      <c r="AR21" s="1132">
        <v>44562067</v>
      </c>
      <c r="AS21" s="1132">
        <v>5955204</v>
      </c>
      <c r="AT21" s="1136">
        <v>101693819</v>
      </c>
      <c r="AU21" s="1136">
        <v>377158659</v>
      </c>
      <c r="AV21" s="1134">
        <v>365637951</v>
      </c>
      <c r="AW21" s="1135">
        <v>467331770</v>
      </c>
      <c r="AX21" s="1136">
        <v>742796610</v>
      </c>
      <c r="AY21" s="1136">
        <v>-315029820</v>
      </c>
      <c r="AZ21" s="1136">
        <v>152301950</v>
      </c>
      <c r="BA21" s="1136">
        <v>427766790</v>
      </c>
    </row>
    <row r="22" spans="2:53" hidden="1">
      <c r="B22" s="164">
        <v>18</v>
      </c>
      <c r="C22" s="220" t="s">
        <v>3</v>
      </c>
      <c r="D22" s="1132">
        <v>30724</v>
      </c>
      <c r="E22" s="1132">
        <v>0</v>
      </c>
      <c r="F22" s="1132">
        <v>2234</v>
      </c>
      <c r="G22" s="1132">
        <v>407</v>
      </c>
      <c r="H22" s="1133">
        <v>280</v>
      </c>
      <c r="I22" s="1132">
        <v>4912</v>
      </c>
      <c r="J22" s="1132">
        <v>368</v>
      </c>
      <c r="K22" s="1132">
        <v>3757</v>
      </c>
      <c r="L22" s="1132">
        <v>2026</v>
      </c>
      <c r="M22" s="1132">
        <v>21</v>
      </c>
      <c r="N22" s="1132">
        <v>1147</v>
      </c>
      <c r="O22" s="1132">
        <v>241</v>
      </c>
      <c r="P22" s="1132">
        <v>281</v>
      </c>
      <c r="Q22" s="1132">
        <v>4361</v>
      </c>
      <c r="R22" s="1132">
        <v>1029240</v>
      </c>
      <c r="S22" s="1132">
        <v>127595</v>
      </c>
      <c r="T22" s="1132">
        <v>222656</v>
      </c>
      <c r="U22" s="1132">
        <v>2348215</v>
      </c>
      <c r="V22" s="1132">
        <v>8336</v>
      </c>
      <c r="W22" s="1132">
        <v>62723</v>
      </c>
      <c r="X22" s="1132">
        <v>0</v>
      </c>
      <c r="Y22" s="1132">
        <v>5948</v>
      </c>
      <c r="Z22" s="1132">
        <v>817646</v>
      </c>
      <c r="AA22" s="1132">
        <v>20346</v>
      </c>
      <c r="AB22" s="1132">
        <v>1724</v>
      </c>
      <c r="AC22" s="1132">
        <v>8371</v>
      </c>
      <c r="AD22" s="1132">
        <v>52701</v>
      </c>
      <c r="AE22" s="1132">
        <v>146334</v>
      </c>
      <c r="AF22" s="1132">
        <v>3805</v>
      </c>
      <c r="AG22" s="1132">
        <v>4761468</v>
      </c>
      <c r="AH22" s="1132">
        <v>1136</v>
      </c>
      <c r="AI22" s="1132">
        <v>318271</v>
      </c>
      <c r="AJ22" s="1132">
        <v>152559</v>
      </c>
      <c r="AK22" s="1132">
        <v>0</v>
      </c>
      <c r="AL22" s="1132">
        <v>0</v>
      </c>
      <c r="AM22" s="1134">
        <v>10139833</v>
      </c>
      <c r="AN22" s="1132">
        <v>133428</v>
      </c>
      <c r="AO22" s="1135">
        <v>7858936</v>
      </c>
      <c r="AP22" s="1132">
        <v>882</v>
      </c>
      <c r="AQ22" s="1132">
        <v>3229377</v>
      </c>
      <c r="AR22" s="1132">
        <v>13661050</v>
      </c>
      <c r="AS22" s="1132">
        <v>1198455</v>
      </c>
      <c r="AT22" s="1136">
        <v>26082128</v>
      </c>
      <c r="AU22" s="1136">
        <v>36221961</v>
      </c>
      <c r="AV22" s="1134">
        <v>46666597</v>
      </c>
      <c r="AW22" s="1135">
        <v>72748725</v>
      </c>
      <c r="AX22" s="1136">
        <v>82888558</v>
      </c>
      <c r="AY22" s="1136">
        <v>-34312228</v>
      </c>
      <c r="AZ22" s="1136">
        <v>38436497</v>
      </c>
      <c r="BA22" s="1136">
        <v>48576330</v>
      </c>
    </row>
    <row r="23" spans="2:53" hidden="1">
      <c r="B23" s="164">
        <v>19</v>
      </c>
      <c r="C23" s="220" t="s">
        <v>55</v>
      </c>
      <c r="D23" s="1132">
        <v>1145262</v>
      </c>
      <c r="E23" s="1132">
        <v>99565</v>
      </c>
      <c r="F23" s="1132">
        <v>582909</v>
      </c>
      <c r="G23" s="1132">
        <v>661543</v>
      </c>
      <c r="H23" s="1133">
        <v>131485</v>
      </c>
      <c r="I23" s="1132">
        <v>8136473</v>
      </c>
      <c r="J23" s="1132">
        <v>886727</v>
      </c>
      <c r="K23" s="1132">
        <v>2989265</v>
      </c>
      <c r="L23" s="1132">
        <v>1618959</v>
      </c>
      <c r="M23" s="1132">
        <v>20089</v>
      </c>
      <c r="N23" s="1132">
        <v>819882</v>
      </c>
      <c r="O23" s="1132">
        <v>745726</v>
      </c>
      <c r="P23" s="1132">
        <v>480380</v>
      </c>
      <c r="Q23" s="1132">
        <v>935077</v>
      </c>
      <c r="R23" s="1132">
        <v>6525670</v>
      </c>
      <c r="S23" s="1132">
        <v>18224433</v>
      </c>
      <c r="T23" s="1132">
        <v>18728095</v>
      </c>
      <c r="U23" s="1132">
        <v>3617677</v>
      </c>
      <c r="V23" s="1132">
        <v>19683477</v>
      </c>
      <c r="W23" s="1132">
        <v>11005017</v>
      </c>
      <c r="X23" s="1132">
        <v>498788</v>
      </c>
      <c r="Y23" s="1132">
        <v>2047313</v>
      </c>
      <c r="Z23" s="1132">
        <v>8038206</v>
      </c>
      <c r="AA23" s="1132">
        <v>6073611</v>
      </c>
      <c r="AB23" s="1132">
        <v>214502</v>
      </c>
      <c r="AC23" s="1132">
        <v>1731379</v>
      </c>
      <c r="AD23" s="1132">
        <v>4101910</v>
      </c>
      <c r="AE23" s="1132">
        <v>3627690</v>
      </c>
      <c r="AF23" s="1132">
        <v>7479102</v>
      </c>
      <c r="AG23" s="1132">
        <v>3822543</v>
      </c>
      <c r="AH23" s="1132">
        <v>2358725</v>
      </c>
      <c r="AI23" s="1132">
        <v>9633475</v>
      </c>
      <c r="AJ23" s="1132">
        <v>4592389</v>
      </c>
      <c r="AK23" s="1132">
        <v>1963236</v>
      </c>
      <c r="AL23" s="1132">
        <v>428719</v>
      </c>
      <c r="AM23" s="1134">
        <v>153649299</v>
      </c>
      <c r="AN23" s="1132">
        <v>1950727</v>
      </c>
      <c r="AO23" s="1135">
        <v>28000097</v>
      </c>
      <c r="AP23" s="1132">
        <v>43073</v>
      </c>
      <c r="AQ23" s="1132">
        <v>1215675</v>
      </c>
      <c r="AR23" s="1132">
        <v>6999274</v>
      </c>
      <c r="AS23" s="1132">
        <v>552819</v>
      </c>
      <c r="AT23" s="1136">
        <v>38761665</v>
      </c>
      <c r="AU23" s="1136">
        <v>192410964</v>
      </c>
      <c r="AV23" s="1134">
        <v>75868735</v>
      </c>
      <c r="AW23" s="1135">
        <v>114630400</v>
      </c>
      <c r="AX23" s="1136">
        <v>268279699</v>
      </c>
      <c r="AY23" s="1136">
        <v>-147601651</v>
      </c>
      <c r="AZ23" s="1136">
        <v>-32971251</v>
      </c>
      <c r="BA23" s="1136">
        <v>120678048</v>
      </c>
    </row>
    <row r="24" spans="2:53" hidden="1">
      <c r="B24" s="164">
        <v>20</v>
      </c>
      <c r="C24" s="220" t="s">
        <v>56</v>
      </c>
      <c r="D24" s="1132">
        <v>949007</v>
      </c>
      <c r="E24" s="1132">
        <v>547046</v>
      </c>
      <c r="F24" s="1132">
        <v>67221</v>
      </c>
      <c r="G24" s="1132">
        <v>47766</v>
      </c>
      <c r="H24" s="1133">
        <v>83300</v>
      </c>
      <c r="I24" s="1132">
        <v>557825</v>
      </c>
      <c r="J24" s="1132">
        <v>111889</v>
      </c>
      <c r="K24" s="1132">
        <v>621660</v>
      </c>
      <c r="L24" s="1132">
        <v>217070</v>
      </c>
      <c r="M24" s="1132">
        <v>112631</v>
      </c>
      <c r="N24" s="1132">
        <v>1169501</v>
      </c>
      <c r="O24" s="1132">
        <v>438244</v>
      </c>
      <c r="P24" s="1132">
        <v>66958</v>
      </c>
      <c r="Q24" s="1132">
        <v>977870</v>
      </c>
      <c r="R24" s="1132">
        <v>582482</v>
      </c>
      <c r="S24" s="1132">
        <v>2370048</v>
      </c>
      <c r="T24" s="1132">
        <v>340176</v>
      </c>
      <c r="U24" s="1132">
        <v>207183</v>
      </c>
      <c r="V24" s="1132">
        <v>365083</v>
      </c>
      <c r="W24" s="1132">
        <v>1665594</v>
      </c>
      <c r="X24" s="1132">
        <v>5844148</v>
      </c>
      <c r="Y24" s="1132">
        <v>1509839</v>
      </c>
      <c r="Z24" s="1132">
        <v>4294855</v>
      </c>
      <c r="AA24" s="1132">
        <v>1281879</v>
      </c>
      <c r="AB24" s="1132">
        <v>28231697</v>
      </c>
      <c r="AC24" s="1132">
        <v>3339914</v>
      </c>
      <c r="AD24" s="1132">
        <v>1329232</v>
      </c>
      <c r="AE24" s="1132">
        <v>5208732</v>
      </c>
      <c r="AF24" s="1132">
        <v>3773880</v>
      </c>
      <c r="AG24" s="1132">
        <v>3479726</v>
      </c>
      <c r="AH24" s="1132">
        <v>115226</v>
      </c>
      <c r="AI24" s="1132">
        <v>1228647</v>
      </c>
      <c r="AJ24" s="1132">
        <v>2564412</v>
      </c>
      <c r="AK24" s="1132">
        <v>0</v>
      </c>
      <c r="AL24" s="1132">
        <v>0</v>
      </c>
      <c r="AM24" s="1134">
        <v>73700741</v>
      </c>
      <c r="AN24" s="1132">
        <v>0</v>
      </c>
      <c r="AO24" s="1135">
        <v>0</v>
      </c>
      <c r="AP24" s="1132">
        <v>0</v>
      </c>
      <c r="AQ24" s="1132">
        <v>312855856</v>
      </c>
      <c r="AR24" s="1132">
        <v>296920191</v>
      </c>
      <c r="AS24" s="1132">
        <v>0</v>
      </c>
      <c r="AT24" s="1136">
        <v>609776047</v>
      </c>
      <c r="AU24" s="1136">
        <v>683476788</v>
      </c>
      <c r="AV24" s="1134">
        <v>0</v>
      </c>
      <c r="AW24" s="1135">
        <v>609776047</v>
      </c>
      <c r="AX24" s="1136">
        <v>683476788</v>
      </c>
      <c r="AY24" s="1136">
        <v>0</v>
      </c>
      <c r="AZ24" s="1136">
        <v>609776047</v>
      </c>
      <c r="BA24" s="1136">
        <v>683476788</v>
      </c>
    </row>
    <row r="25" spans="2:53" hidden="1">
      <c r="B25" s="164">
        <v>21</v>
      </c>
      <c r="C25" s="220" t="s">
        <v>57</v>
      </c>
      <c r="D25" s="1132">
        <v>1146295</v>
      </c>
      <c r="E25" s="1132">
        <v>1084058</v>
      </c>
      <c r="F25" s="1132">
        <v>269429</v>
      </c>
      <c r="G25" s="1132">
        <v>136382</v>
      </c>
      <c r="H25" s="1133">
        <v>389675</v>
      </c>
      <c r="I25" s="1132">
        <v>4684486</v>
      </c>
      <c r="J25" s="1132">
        <v>333617</v>
      </c>
      <c r="K25" s="1132">
        <v>3399025</v>
      </c>
      <c r="L25" s="1132">
        <v>947776</v>
      </c>
      <c r="M25" s="1132">
        <v>138396</v>
      </c>
      <c r="N25" s="1132">
        <v>3106512</v>
      </c>
      <c r="O25" s="1132">
        <v>2366688</v>
      </c>
      <c r="P25" s="1132">
        <v>533985</v>
      </c>
      <c r="Q25" s="1132">
        <v>2277276</v>
      </c>
      <c r="R25" s="1132">
        <v>2187363</v>
      </c>
      <c r="S25" s="1132">
        <v>7880834</v>
      </c>
      <c r="T25" s="1132">
        <v>3098628</v>
      </c>
      <c r="U25" s="1132">
        <v>739553</v>
      </c>
      <c r="V25" s="1132">
        <v>1716214</v>
      </c>
      <c r="W25" s="1132">
        <v>2731760</v>
      </c>
      <c r="X25" s="1132">
        <v>4623493</v>
      </c>
      <c r="Y25" s="1132">
        <v>3607248</v>
      </c>
      <c r="Z25" s="1132">
        <v>12890850</v>
      </c>
      <c r="AA25" s="1132">
        <v>913078</v>
      </c>
      <c r="AB25" s="1132">
        <v>1120917</v>
      </c>
      <c r="AC25" s="1132">
        <v>4941746</v>
      </c>
      <c r="AD25" s="1132">
        <v>1634677</v>
      </c>
      <c r="AE25" s="1132">
        <v>3015056</v>
      </c>
      <c r="AF25" s="1132">
        <v>6343872</v>
      </c>
      <c r="AG25" s="1132">
        <v>6359195</v>
      </c>
      <c r="AH25" s="1132">
        <v>150301</v>
      </c>
      <c r="AI25" s="1132">
        <v>1953470</v>
      </c>
      <c r="AJ25" s="1132">
        <v>9567275</v>
      </c>
      <c r="AK25" s="1132">
        <v>0</v>
      </c>
      <c r="AL25" s="1132">
        <v>217126</v>
      </c>
      <c r="AM25" s="1134">
        <v>96506256</v>
      </c>
      <c r="AN25" s="1132">
        <v>36791</v>
      </c>
      <c r="AO25" s="1135">
        <v>48366031</v>
      </c>
      <c r="AP25" s="1132">
        <v>0</v>
      </c>
      <c r="AQ25" s="1132">
        <v>0</v>
      </c>
      <c r="AR25" s="1132">
        <v>0</v>
      </c>
      <c r="AS25" s="1132">
        <v>0</v>
      </c>
      <c r="AT25" s="1136">
        <v>48402822</v>
      </c>
      <c r="AU25" s="1136">
        <v>144909078</v>
      </c>
      <c r="AV25" s="1134">
        <v>1241</v>
      </c>
      <c r="AW25" s="1135">
        <v>48404063</v>
      </c>
      <c r="AX25" s="1136">
        <v>144910319</v>
      </c>
      <c r="AY25" s="1136">
        <v>-40989257</v>
      </c>
      <c r="AZ25" s="1136">
        <v>7414806</v>
      </c>
      <c r="BA25" s="1136">
        <v>103921062</v>
      </c>
    </row>
    <row r="26" spans="2:53" hidden="1">
      <c r="B26" s="164">
        <v>22</v>
      </c>
      <c r="C26" s="220" t="s">
        <v>58</v>
      </c>
      <c r="D26" s="1132">
        <v>61989</v>
      </c>
      <c r="E26" s="1132">
        <v>344540</v>
      </c>
      <c r="F26" s="1132">
        <v>12565</v>
      </c>
      <c r="G26" s="1132">
        <v>9437</v>
      </c>
      <c r="H26" s="1133">
        <v>56575</v>
      </c>
      <c r="I26" s="1132">
        <v>1094987</v>
      </c>
      <c r="J26" s="1132">
        <v>37575</v>
      </c>
      <c r="K26" s="1132">
        <v>526430</v>
      </c>
      <c r="L26" s="1132">
        <v>394965</v>
      </c>
      <c r="M26" s="1132">
        <v>8018</v>
      </c>
      <c r="N26" s="1132">
        <v>376918</v>
      </c>
      <c r="O26" s="1132">
        <v>152609</v>
      </c>
      <c r="P26" s="1132">
        <v>48309</v>
      </c>
      <c r="Q26" s="1132">
        <v>192223</v>
      </c>
      <c r="R26" s="1132">
        <v>555454</v>
      </c>
      <c r="S26" s="1132">
        <v>1030732</v>
      </c>
      <c r="T26" s="1132">
        <v>526632</v>
      </c>
      <c r="U26" s="1132">
        <v>120005</v>
      </c>
      <c r="V26" s="1132">
        <v>196112</v>
      </c>
      <c r="W26" s="1132">
        <v>1909692</v>
      </c>
      <c r="X26" s="1132">
        <v>360075</v>
      </c>
      <c r="Y26" s="1132">
        <v>3417781</v>
      </c>
      <c r="Z26" s="1132">
        <v>2540724</v>
      </c>
      <c r="AA26" s="1132">
        <v>846384</v>
      </c>
      <c r="AB26" s="1132">
        <v>159243</v>
      </c>
      <c r="AC26" s="1132">
        <v>1954459</v>
      </c>
      <c r="AD26" s="1132">
        <v>1020205</v>
      </c>
      <c r="AE26" s="1132">
        <v>6903029</v>
      </c>
      <c r="AF26" s="1132">
        <v>3397225</v>
      </c>
      <c r="AG26" s="1132">
        <v>6075068</v>
      </c>
      <c r="AH26" s="1132">
        <v>140741</v>
      </c>
      <c r="AI26" s="1132">
        <v>652213</v>
      </c>
      <c r="AJ26" s="1132">
        <v>10984394</v>
      </c>
      <c r="AK26" s="1132">
        <v>0</v>
      </c>
      <c r="AL26" s="1132">
        <v>420795</v>
      </c>
      <c r="AM26" s="1134">
        <v>46528103</v>
      </c>
      <c r="AN26" s="1132">
        <v>25794</v>
      </c>
      <c r="AO26" s="1135">
        <v>25245993</v>
      </c>
      <c r="AP26" s="1132">
        <v>60245129</v>
      </c>
      <c r="AQ26" s="1132">
        <v>0</v>
      </c>
      <c r="AR26" s="1132">
        <v>0</v>
      </c>
      <c r="AS26" s="1132">
        <v>0</v>
      </c>
      <c r="AT26" s="1136">
        <v>85516916</v>
      </c>
      <c r="AU26" s="1136">
        <v>132045019</v>
      </c>
      <c r="AV26" s="1134">
        <v>0</v>
      </c>
      <c r="AW26" s="1135">
        <v>85516916</v>
      </c>
      <c r="AX26" s="1136">
        <v>132045019</v>
      </c>
      <c r="AY26" s="1136">
        <v>0</v>
      </c>
      <c r="AZ26" s="1136">
        <v>85516916</v>
      </c>
      <c r="BA26" s="1136">
        <v>132045019</v>
      </c>
    </row>
    <row r="27" spans="2:53" hidden="1">
      <c r="B27" s="164">
        <v>23</v>
      </c>
      <c r="C27" s="220" t="s">
        <v>59</v>
      </c>
      <c r="D27" s="1132">
        <v>6527866</v>
      </c>
      <c r="E27" s="1132">
        <v>3574260</v>
      </c>
      <c r="F27" s="1132">
        <v>804291</v>
      </c>
      <c r="G27" s="1132">
        <v>1743101</v>
      </c>
      <c r="H27" s="1133">
        <v>378683</v>
      </c>
      <c r="I27" s="1132">
        <v>32957031</v>
      </c>
      <c r="J27" s="1132">
        <v>2034985</v>
      </c>
      <c r="K27" s="1132">
        <v>10693973</v>
      </c>
      <c r="L27" s="1132">
        <v>2268280</v>
      </c>
      <c r="M27" s="1132">
        <v>691656</v>
      </c>
      <c r="N27" s="1132">
        <v>2591207</v>
      </c>
      <c r="O27" s="1132">
        <v>2861260</v>
      </c>
      <c r="P27" s="1132">
        <v>696878</v>
      </c>
      <c r="Q27" s="1132">
        <v>6578184</v>
      </c>
      <c r="R27" s="1132">
        <v>15760478</v>
      </c>
      <c r="S27" s="1132">
        <v>26144972</v>
      </c>
      <c r="T27" s="1132">
        <v>15612932</v>
      </c>
      <c r="U27" s="1132">
        <v>4800375</v>
      </c>
      <c r="V27" s="1132">
        <v>7955174</v>
      </c>
      <c r="W27" s="1132">
        <v>42241019</v>
      </c>
      <c r="X27" s="1132">
        <v>714421</v>
      </c>
      <c r="Y27" s="1132">
        <v>1669978</v>
      </c>
      <c r="Z27" s="1132">
        <v>10784240</v>
      </c>
      <c r="AA27" s="1132">
        <v>1754983</v>
      </c>
      <c r="AB27" s="1132">
        <v>531199</v>
      </c>
      <c r="AC27" s="1132">
        <v>13217213</v>
      </c>
      <c r="AD27" s="1132">
        <v>2919993</v>
      </c>
      <c r="AE27" s="1132">
        <v>2850567</v>
      </c>
      <c r="AF27" s="1132">
        <v>5802520</v>
      </c>
      <c r="AG27" s="1132">
        <v>30002405</v>
      </c>
      <c r="AH27" s="1132">
        <v>1676487</v>
      </c>
      <c r="AI27" s="1132">
        <v>13613479</v>
      </c>
      <c r="AJ27" s="1132">
        <v>30124250</v>
      </c>
      <c r="AK27" s="1132">
        <v>2519384</v>
      </c>
      <c r="AL27" s="1132">
        <v>588839</v>
      </c>
      <c r="AM27" s="1134">
        <v>305686563</v>
      </c>
      <c r="AN27" s="1132">
        <v>12679762</v>
      </c>
      <c r="AO27" s="1135">
        <v>370044278</v>
      </c>
      <c r="AP27" s="1132">
        <v>71682</v>
      </c>
      <c r="AQ27" s="1132">
        <v>6580722</v>
      </c>
      <c r="AR27" s="1132">
        <v>92835233</v>
      </c>
      <c r="AS27" s="1132">
        <v>1529726</v>
      </c>
      <c r="AT27" s="1136">
        <v>483741403</v>
      </c>
      <c r="AU27" s="1136">
        <v>789427966</v>
      </c>
      <c r="AV27" s="1134">
        <v>270713724</v>
      </c>
      <c r="AW27" s="1135">
        <v>754455127</v>
      </c>
      <c r="AX27" s="1136">
        <v>1060141690</v>
      </c>
      <c r="AY27" s="1136">
        <v>-372925530</v>
      </c>
      <c r="AZ27" s="1136">
        <v>381529597</v>
      </c>
      <c r="BA27" s="1136">
        <v>687216160</v>
      </c>
    </row>
    <row r="28" spans="2:53" hidden="1">
      <c r="B28" s="164">
        <v>24</v>
      </c>
      <c r="C28" s="220" t="s">
        <v>4</v>
      </c>
      <c r="D28" s="1132">
        <v>2205891</v>
      </c>
      <c r="E28" s="1132">
        <v>1951175</v>
      </c>
      <c r="F28" s="1132">
        <v>932748</v>
      </c>
      <c r="G28" s="1132">
        <v>677495</v>
      </c>
      <c r="H28" s="1133">
        <v>961668</v>
      </c>
      <c r="I28" s="1132">
        <v>4113677</v>
      </c>
      <c r="J28" s="1132">
        <v>1043257</v>
      </c>
      <c r="K28" s="1132">
        <v>2404658</v>
      </c>
      <c r="L28" s="1132">
        <v>763671</v>
      </c>
      <c r="M28" s="1132">
        <v>35764</v>
      </c>
      <c r="N28" s="1132">
        <v>1838037</v>
      </c>
      <c r="O28" s="1132">
        <v>603118</v>
      </c>
      <c r="P28" s="1132">
        <v>204410</v>
      </c>
      <c r="Q28" s="1132">
        <v>1795695</v>
      </c>
      <c r="R28" s="1132">
        <v>3446389</v>
      </c>
      <c r="S28" s="1132">
        <v>5481446</v>
      </c>
      <c r="T28" s="1132">
        <v>3057351</v>
      </c>
      <c r="U28" s="1132">
        <v>1498817</v>
      </c>
      <c r="V28" s="1132">
        <v>1878563</v>
      </c>
      <c r="W28" s="1132">
        <v>11519086</v>
      </c>
      <c r="X28" s="1132">
        <v>2322584</v>
      </c>
      <c r="Y28" s="1132">
        <v>700254</v>
      </c>
      <c r="Z28" s="1132">
        <v>35727199</v>
      </c>
      <c r="AA28" s="1132">
        <v>24166081</v>
      </c>
      <c r="AB28" s="1132">
        <v>33779045</v>
      </c>
      <c r="AC28" s="1132">
        <v>16174950</v>
      </c>
      <c r="AD28" s="1132">
        <v>2899287</v>
      </c>
      <c r="AE28" s="1132">
        <v>820773</v>
      </c>
      <c r="AF28" s="1132">
        <v>2695527</v>
      </c>
      <c r="AG28" s="1132">
        <v>6625606</v>
      </c>
      <c r="AH28" s="1132">
        <v>816941</v>
      </c>
      <c r="AI28" s="1132">
        <v>15411478</v>
      </c>
      <c r="AJ28" s="1132">
        <v>8135333</v>
      </c>
      <c r="AK28" s="1132">
        <v>0</v>
      </c>
      <c r="AL28" s="1132">
        <v>20163912</v>
      </c>
      <c r="AM28" s="1134">
        <v>216851886</v>
      </c>
      <c r="AN28" s="1132">
        <v>1987</v>
      </c>
      <c r="AO28" s="1135">
        <v>140753580</v>
      </c>
      <c r="AP28" s="1132">
        <v>0</v>
      </c>
      <c r="AQ28" s="1132">
        <v>0</v>
      </c>
      <c r="AR28" s="1132">
        <v>0</v>
      </c>
      <c r="AS28" s="1132">
        <v>0</v>
      </c>
      <c r="AT28" s="1136">
        <v>140755567</v>
      </c>
      <c r="AU28" s="1136">
        <v>357607453</v>
      </c>
      <c r="AV28" s="1134">
        <v>755321</v>
      </c>
      <c r="AW28" s="1135">
        <v>141510888</v>
      </c>
      <c r="AX28" s="1136">
        <v>358362774</v>
      </c>
      <c r="AY28" s="1136">
        <v>-10470824</v>
      </c>
      <c r="AZ28" s="1136">
        <v>131040064</v>
      </c>
      <c r="BA28" s="1136">
        <v>347891950</v>
      </c>
    </row>
    <row r="29" spans="2:53" hidden="1">
      <c r="B29" s="164">
        <v>25</v>
      </c>
      <c r="C29" s="220" t="s">
        <v>60</v>
      </c>
      <c r="D29" s="1132">
        <v>40189</v>
      </c>
      <c r="E29" s="1132">
        <v>0</v>
      </c>
      <c r="F29" s="1132">
        <v>72367</v>
      </c>
      <c r="G29" s="1132">
        <v>12204</v>
      </c>
      <c r="H29" s="1133">
        <v>94648</v>
      </c>
      <c r="I29" s="1132">
        <v>515033</v>
      </c>
      <c r="J29" s="1132">
        <v>88512</v>
      </c>
      <c r="K29" s="1132">
        <v>364564</v>
      </c>
      <c r="L29" s="1132">
        <v>249003</v>
      </c>
      <c r="M29" s="1132">
        <v>25859</v>
      </c>
      <c r="N29" s="1132">
        <v>240694</v>
      </c>
      <c r="O29" s="1132">
        <v>143119</v>
      </c>
      <c r="P29" s="1132">
        <v>25919</v>
      </c>
      <c r="Q29" s="1132">
        <v>546824</v>
      </c>
      <c r="R29" s="1132">
        <v>706386</v>
      </c>
      <c r="S29" s="1132">
        <v>926294</v>
      </c>
      <c r="T29" s="1132">
        <v>378973</v>
      </c>
      <c r="U29" s="1132">
        <v>196599</v>
      </c>
      <c r="V29" s="1132">
        <v>357713</v>
      </c>
      <c r="W29" s="1132">
        <v>2061770</v>
      </c>
      <c r="X29" s="1132">
        <v>885359</v>
      </c>
      <c r="Y29" s="1132">
        <v>212095</v>
      </c>
      <c r="Z29" s="1132">
        <v>18212174</v>
      </c>
      <c r="AA29" s="1132">
        <v>3892067</v>
      </c>
      <c r="AB29" s="1132">
        <v>1726958</v>
      </c>
      <c r="AC29" s="1132">
        <v>4019224</v>
      </c>
      <c r="AD29" s="1132">
        <v>4267129</v>
      </c>
      <c r="AE29" s="1132">
        <v>225960</v>
      </c>
      <c r="AF29" s="1132">
        <v>2851778</v>
      </c>
      <c r="AG29" s="1132">
        <v>2573452</v>
      </c>
      <c r="AH29" s="1132">
        <v>872909</v>
      </c>
      <c r="AI29" s="1132">
        <v>2707794</v>
      </c>
      <c r="AJ29" s="1132">
        <v>6667397</v>
      </c>
      <c r="AK29" s="1132">
        <v>0</v>
      </c>
      <c r="AL29" s="1132">
        <v>63957</v>
      </c>
      <c r="AM29" s="1134">
        <v>56224923</v>
      </c>
      <c r="AN29" s="1132">
        <v>0</v>
      </c>
      <c r="AO29" s="1135">
        <v>589103907</v>
      </c>
      <c r="AP29" s="1132">
        <v>363682</v>
      </c>
      <c r="AQ29" s="1132">
        <v>0</v>
      </c>
      <c r="AR29" s="1132">
        <v>0</v>
      </c>
      <c r="AS29" s="1132">
        <v>0</v>
      </c>
      <c r="AT29" s="1136">
        <v>589467589</v>
      </c>
      <c r="AU29" s="1136">
        <v>645692512</v>
      </c>
      <c r="AV29" s="1134">
        <v>184185</v>
      </c>
      <c r="AW29" s="1135">
        <v>589651774</v>
      </c>
      <c r="AX29" s="1136">
        <v>645876697</v>
      </c>
      <c r="AY29" s="1136">
        <v>-2246835</v>
      </c>
      <c r="AZ29" s="1136">
        <v>587404939</v>
      </c>
      <c r="BA29" s="1136">
        <v>643629862</v>
      </c>
    </row>
    <row r="30" spans="2:53" hidden="1">
      <c r="B30" s="164">
        <v>26</v>
      </c>
      <c r="C30" s="220" t="s">
        <v>61</v>
      </c>
      <c r="D30" s="1132">
        <v>6757312</v>
      </c>
      <c r="E30" s="1132">
        <v>7813109</v>
      </c>
      <c r="F30" s="1132">
        <v>2016378</v>
      </c>
      <c r="G30" s="1132">
        <v>1061791</v>
      </c>
      <c r="H30" s="1133">
        <v>4105766</v>
      </c>
      <c r="I30" s="1132">
        <v>12653179</v>
      </c>
      <c r="J30" s="1132">
        <v>563129</v>
      </c>
      <c r="K30" s="1132">
        <v>5708901</v>
      </c>
      <c r="L30" s="1132">
        <v>1225332</v>
      </c>
      <c r="M30" s="1132">
        <v>485033</v>
      </c>
      <c r="N30" s="1132">
        <v>4377582</v>
      </c>
      <c r="O30" s="1132">
        <v>1184653</v>
      </c>
      <c r="P30" s="1132">
        <v>397446</v>
      </c>
      <c r="Q30" s="1132">
        <v>3515522</v>
      </c>
      <c r="R30" s="1132">
        <v>4689486</v>
      </c>
      <c r="S30" s="1132">
        <v>10067438</v>
      </c>
      <c r="T30" s="1132">
        <v>7016739</v>
      </c>
      <c r="U30" s="1132">
        <v>1061685</v>
      </c>
      <c r="V30" s="1132">
        <v>5743680</v>
      </c>
      <c r="W30" s="1132">
        <v>34811396</v>
      </c>
      <c r="X30" s="1132">
        <v>870011</v>
      </c>
      <c r="Y30" s="1132">
        <v>3704485</v>
      </c>
      <c r="Z30" s="1132">
        <v>32145975</v>
      </c>
      <c r="AA30" s="1132">
        <v>6201246</v>
      </c>
      <c r="AB30" s="1132">
        <v>1016121</v>
      </c>
      <c r="AC30" s="1132">
        <v>29967152</v>
      </c>
      <c r="AD30" s="1132">
        <v>5158788</v>
      </c>
      <c r="AE30" s="1132">
        <v>5872285</v>
      </c>
      <c r="AF30" s="1132">
        <v>5368710</v>
      </c>
      <c r="AG30" s="1132">
        <v>9059185</v>
      </c>
      <c r="AH30" s="1132">
        <v>1239647</v>
      </c>
      <c r="AI30" s="1132">
        <v>6002584</v>
      </c>
      <c r="AJ30" s="1132">
        <v>14541061</v>
      </c>
      <c r="AK30" s="1132">
        <v>597948</v>
      </c>
      <c r="AL30" s="1132">
        <v>1535947</v>
      </c>
      <c r="AM30" s="1134">
        <v>238536702</v>
      </c>
      <c r="AN30" s="1132">
        <v>3877151</v>
      </c>
      <c r="AO30" s="1135">
        <v>100897354</v>
      </c>
      <c r="AP30" s="1132">
        <v>26320</v>
      </c>
      <c r="AQ30" s="1132">
        <v>391218</v>
      </c>
      <c r="AR30" s="1132">
        <v>5548416</v>
      </c>
      <c r="AS30" s="1132">
        <v>616511</v>
      </c>
      <c r="AT30" s="1136">
        <v>111356970</v>
      </c>
      <c r="AU30" s="1136">
        <v>349893672</v>
      </c>
      <c r="AV30" s="1134">
        <v>128949179</v>
      </c>
      <c r="AW30" s="1135">
        <v>240306149</v>
      </c>
      <c r="AX30" s="1136">
        <v>478842851</v>
      </c>
      <c r="AY30" s="1136">
        <v>-97454902</v>
      </c>
      <c r="AZ30" s="1136">
        <v>142851247</v>
      </c>
      <c r="BA30" s="1136">
        <v>381387949</v>
      </c>
    </row>
    <row r="31" spans="2:53" hidden="1">
      <c r="B31" s="164">
        <v>27</v>
      </c>
      <c r="C31" s="220" t="s">
        <v>62</v>
      </c>
      <c r="D31" s="1132">
        <v>413213</v>
      </c>
      <c r="E31" s="1132">
        <v>147454</v>
      </c>
      <c r="F31" s="1132">
        <v>104105</v>
      </c>
      <c r="G31" s="1132">
        <v>172195</v>
      </c>
      <c r="H31" s="1133">
        <v>130762</v>
      </c>
      <c r="I31" s="1132">
        <v>1392971</v>
      </c>
      <c r="J31" s="1132">
        <v>223135</v>
      </c>
      <c r="K31" s="1132">
        <v>729819</v>
      </c>
      <c r="L31" s="1132">
        <v>1669969</v>
      </c>
      <c r="M31" s="1132">
        <v>46429</v>
      </c>
      <c r="N31" s="1132">
        <v>606202</v>
      </c>
      <c r="O31" s="1132">
        <v>270507</v>
      </c>
      <c r="P31" s="1132">
        <v>172114</v>
      </c>
      <c r="Q31" s="1132">
        <v>1481205</v>
      </c>
      <c r="R31" s="1132">
        <v>2966139</v>
      </c>
      <c r="S31" s="1132">
        <v>6846878</v>
      </c>
      <c r="T31" s="1132">
        <v>1698055</v>
      </c>
      <c r="U31" s="1132">
        <v>426178</v>
      </c>
      <c r="V31" s="1132">
        <v>860465</v>
      </c>
      <c r="W31" s="1132">
        <v>8582773</v>
      </c>
      <c r="X31" s="1132">
        <v>1045519</v>
      </c>
      <c r="Y31" s="1132">
        <v>1818359</v>
      </c>
      <c r="Z31" s="1132">
        <v>28364807</v>
      </c>
      <c r="AA31" s="1132">
        <v>16441351</v>
      </c>
      <c r="AB31" s="1132">
        <v>718755</v>
      </c>
      <c r="AC31" s="1132">
        <v>4487971</v>
      </c>
      <c r="AD31" s="1132">
        <v>26951414</v>
      </c>
      <c r="AE31" s="1132">
        <v>8012185</v>
      </c>
      <c r="AF31" s="1132">
        <v>9652140</v>
      </c>
      <c r="AG31" s="1132">
        <v>8079752</v>
      </c>
      <c r="AH31" s="1132">
        <v>3186935</v>
      </c>
      <c r="AI31" s="1132">
        <v>31742987</v>
      </c>
      <c r="AJ31" s="1132">
        <v>10278088</v>
      </c>
      <c r="AK31" s="1132">
        <v>0</v>
      </c>
      <c r="AL31" s="1132">
        <v>861382</v>
      </c>
      <c r="AM31" s="1134">
        <v>180582213</v>
      </c>
      <c r="AN31" s="1132">
        <v>1709691</v>
      </c>
      <c r="AO31" s="1135">
        <v>91566281</v>
      </c>
      <c r="AP31" s="1132">
        <v>402463</v>
      </c>
      <c r="AQ31" s="1132">
        <v>10995863</v>
      </c>
      <c r="AR31" s="1132">
        <v>46359393</v>
      </c>
      <c r="AS31" s="1132">
        <v>-92309</v>
      </c>
      <c r="AT31" s="1136">
        <v>150941382</v>
      </c>
      <c r="AU31" s="1136">
        <v>331523595</v>
      </c>
      <c r="AV31" s="1134">
        <v>1794839</v>
      </c>
      <c r="AW31" s="1135">
        <v>152736221</v>
      </c>
      <c r="AX31" s="1136">
        <v>333318434</v>
      </c>
      <c r="AY31" s="1136">
        <v>-107572809</v>
      </c>
      <c r="AZ31" s="1136">
        <v>45163412</v>
      </c>
      <c r="BA31" s="1136">
        <v>225745625</v>
      </c>
    </row>
    <row r="32" spans="2:53" hidden="1">
      <c r="B32" s="164">
        <v>28</v>
      </c>
      <c r="C32" s="220" t="s">
        <v>5</v>
      </c>
      <c r="D32" s="1132">
        <v>0</v>
      </c>
      <c r="E32" s="1132">
        <v>0</v>
      </c>
      <c r="F32" s="1132">
        <v>0</v>
      </c>
      <c r="G32" s="1132">
        <v>0</v>
      </c>
      <c r="H32" s="1133">
        <v>0</v>
      </c>
      <c r="I32" s="1132">
        <v>0</v>
      </c>
      <c r="J32" s="1132">
        <v>0</v>
      </c>
      <c r="K32" s="1132">
        <v>0</v>
      </c>
      <c r="L32" s="1132">
        <v>0</v>
      </c>
      <c r="M32" s="1132">
        <v>0</v>
      </c>
      <c r="N32" s="1132">
        <v>0</v>
      </c>
      <c r="O32" s="1132">
        <v>0</v>
      </c>
      <c r="P32" s="1132">
        <v>0</v>
      </c>
      <c r="Q32" s="1132">
        <v>0</v>
      </c>
      <c r="R32" s="1132">
        <v>0</v>
      </c>
      <c r="S32" s="1132">
        <v>0</v>
      </c>
      <c r="T32" s="1132">
        <v>0</v>
      </c>
      <c r="U32" s="1132">
        <v>0</v>
      </c>
      <c r="V32" s="1132">
        <v>0</v>
      </c>
      <c r="W32" s="1132">
        <v>0</v>
      </c>
      <c r="X32" s="1132">
        <v>0</v>
      </c>
      <c r="Y32" s="1132">
        <v>0</v>
      </c>
      <c r="Z32" s="1132">
        <v>0</v>
      </c>
      <c r="AA32" s="1132">
        <v>0</v>
      </c>
      <c r="AB32" s="1132">
        <v>0</v>
      </c>
      <c r="AC32" s="1132">
        <v>0</v>
      </c>
      <c r="AD32" s="1132">
        <v>0</v>
      </c>
      <c r="AE32" s="1132">
        <v>0</v>
      </c>
      <c r="AF32" s="1132">
        <v>0</v>
      </c>
      <c r="AG32" s="1132">
        <v>0</v>
      </c>
      <c r="AH32" s="1132">
        <v>0</v>
      </c>
      <c r="AI32" s="1132">
        <v>0</v>
      </c>
      <c r="AJ32" s="1132">
        <v>0</v>
      </c>
      <c r="AK32" s="1132">
        <v>0</v>
      </c>
      <c r="AL32" s="1132">
        <v>9615541</v>
      </c>
      <c r="AM32" s="1134">
        <v>9615541</v>
      </c>
      <c r="AN32" s="1132">
        <v>0</v>
      </c>
      <c r="AO32" s="1135">
        <v>10278175</v>
      </c>
      <c r="AP32" s="1132">
        <v>381031286</v>
      </c>
      <c r="AQ32" s="1132">
        <v>0</v>
      </c>
      <c r="AR32" s="1132">
        <v>0</v>
      </c>
      <c r="AS32" s="1132">
        <v>0</v>
      </c>
      <c r="AT32" s="1136">
        <v>391309461</v>
      </c>
      <c r="AU32" s="1136">
        <v>400925002</v>
      </c>
      <c r="AV32" s="1134">
        <v>0</v>
      </c>
      <c r="AW32" s="1135">
        <v>391309461</v>
      </c>
      <c r="AX32" s="1136">
        <v>400925002</v>
      </c>
      <c r="AY32" s="1136">
        <v>0</v>
      </c>
      <c r="AZ32" s="1136">
        <v>391309461</v>
      </c>
      <c r="BA32" s="1136">
        <v>400925002</v>
      </c>
    </row>
    <row r="33" spans="2:53" hidden="1">
      <c r="B33" s="164">
        <v>29</v>
      </c>
      <c r="C33" s="220" t="s">
        <v>63</v>
      </c>
      <c r="D33" s="1132">
        <v>16683</v>
      </c>
      <c r="E33" s="1132">
        <v>2325</v>
      </c>
      <c r="F33" s="1132">
        <v>128972</v>
      </c>
      <c r="G33" s="1132">
        <v>39107</v>
      </c>
      <c r="H33" s="1133">
        <v>30503</v>
      </c>
      <c r="I33" s="1132">
        <v>2748908</v>
      </c>
      <c r="J33" s="1132">
        <v>139916</v>
      </c>
      <c r="K33" s="1132">
        <v>513381</v>
      </c>
      <c r="L33" s="1132">
        <v>6680033</v>
      </c>
      <c r="M33" s="1132">
        <v>47283</v>
      </c>
      <c r="N33" s="1132">
        <v>1962612</v>
      </c>
      <c r="O33" s="1132">
        <v>434849</v>
      </c>
      <c r="P33" s="1132">
        <v>468557</v>
      </c>
      <c r="Q33" s="1132">
        <v>1116979</v>
      </c>
      <c r="R33" s="1132">
        <v>11056065</v>
      </c>
      <c r="S33" s="1132">
        <v>50523789</v>
      </c>
      <c r="T33" s="1132">
        <v>16145929</v>
      </c>
      <c r="U33" s="1132">
        <v>2820416</v>
      </c>
      <c r="V33" s="1132">
        <v>1415148</v>
      </c>
      <c r="W33" s="1132">
        <v>858051</v>
      </c>
      <c r="X33" s="1132">
        <v>2035451</v>
      </c>
      <c r="Y33" s="1132">
        <v>13461</v>
      </c>
      <c r="Z33" s="1132">
        <v>2016428</v>
      </c>
      <c r="AA33" s="1132">
        <v>124691</v>
      </c>
      <c r="AB33" s="1132">
        <v>633</v>
      </c>
      <c r="AC33" s="1132">
        <v>695452</v>
      </c>
      <c r="AD33" s="1132">
        <v>2722546</v>
      </c>
      <c r="AE33" s="1132">
        <v>3955</v>
      </c>
      <c r="AF33" s="1132">
        <v>207020</v>
      </c>
      <c r="AG33" s="1132">
        <v>81283</v>
      </c>
      <c r="AH33" s="1132">
        <v>0</v>
      </c>
      <c r="AI33" s="1132">
        <v>628650</v>
      </c>
      <c r="AJ33" s="1132">
        <v>190629</v>
      </c>
      <c r="AK33" s="1132">
        <v>0</v>
      </c>
      <c r="AL33" s="1132">
        <v>1205319</v>
      </c>
      <c r="AM33" s="1134">
        <v>107075024</v>
      </c>
      <c r="AN33" s="1132">
        <v>0</v>
      </c>
      <c r="AO33" s="1135">
        <v>47101895</v>
      </c>
      <c r="AP33" s="1132">
        <v>227147035</v>
      </c>
      <c r="AQ33" s="1132">
        <v>0</v>
      </c>
      <c r="AR33" s="1132">
        <v>0</v>
      </c>
      <c r="AS33" s="1132">
        <v>0</v>
      </c>
      <c r="AT33" s="1136">
        <v>274248930</v>
      </c>
      <c r="AU33" s="1136">
        <v>381323954</v>
      </c>
      <c r="AV33" s="1134">
        <v>17847</v>
      </c>
      <c r="AW33" s="1135">
        <v>274266777</v>
      </c>
      <c r="AX33" s="1136">
        <v>381341801</v>
      </c>
      <c r="AY33" s="1136">
        <v>-4548244</v>
      </c>
      <c r="AZ33" s="1136">
        <v>269718533</v>
      </c>
      <c r="BA33" s="1136">
        <v>376793557</v>
      </c>
    </row>
    <row r="34" spans="2:53" hidden="1">
      <c r="B34" s="164">
        <v>30</v>
      </c>
      <c r="C34" s="220" t="s">
        <v>64</v>
      </c>
      <c r="D34" s="1132">
        <v>7315</v>
      </c>
      <c r="E34" s="1132">
        <v>0</v>
      </c>
      <c r="F34" s="1132">
        <v>0</v>
      </c>
      <c r="G34" s="1132">
        <v>0</v>
      </c>
      <c r="H34" s="1133">
        <v>0</v>
      </c>
      <c r="I34" s="1132">
        <v>0</v>
      </c>
      <c r="J34" s="1132">
        <v>0</v>
      </c>
      <c r="K34" s="1132">
        <v>126</v>
      </c>
      <c r="L34" s="1132">
        <v>1831</v>
      </c>
      <c r="M34" s="1132">
        <v>0</v>
      </c>
      <c r="N34" s="1132">
        <v>0</v>
      </c>
      <c r="O34" s="1132">
        <v>140</v>
      </c>
      <c r="P34" s="1132">
        <v>0</v>
      </c>
      <c r="Q34" s="1132">
        <v>0</v>
      </c>
      <c r="R34" s="1132">
        <v>0</v>
      </c>
      <c r="S34" s="1132">
        <v>0</v>
      </c>
      <c r="T34" s="1132">
        <v>0</v>
      </c>
      <c r="U34" s="1132">
        <v>0</v>
      </c>
      <c r="V34" s="1132">
        <v>228</v>
      </c>
      <c r="W34" s="1132">
        <v>338</v>
      </c>
      <c r="X34" s="1132">
        <v>58</v>
      </c>
      <c r="Y34" s="1132">
        <v>1248</v>
      </c>
      <c r="Z34" s="1132">
        <v>14199</v>
      </c>
      <c r="AA34" s="1132">
        <v>8224</v>
      </c>
      <c r="AB34" s="1132">
        <v>517</v>
      </c>
      <c r="AC34" s="1132">
        <v>11305</v>
      </c>
      <c r="AD34" s="1132">
        <v>12572</v>
      </c>
      <c r="AE34" s="1132">
        <v>1214</v>
      </c>
      <c r="AF34" s="1132">
        <v>3092</v>
      </c>
      <c r="AG34" s="1132">
        <v>8951417</v>
      </c>
      <c r="AH34" s="1132">
        <v>494</v>
      </c>
      <c r="AI34" s="1132">
        <v>1833</v>
      </c>
      <c r="AJ34" s="1132">
        <v>15400</v>
      </c>
      <c r="AK34" s="1132">
        <v>0</v>
      </c>
      <c r="AL34" s="1132">
        <v>8163</v>
      </c>
      <c r="AM34" s="1134">
        <v>9039714</v>
      </c>
      <c r="AN34" s="1132">
        <v>3877180</v>
      </c>
      <c r="AO34" s="1135">
        <v>131709715</v>
      </c>
      <c r="AP34" s="1132">
        <v>388560405</v>
      </c>
      <c r="AQ34" s="1132">
        <v>0</v>
      </c>
      <c r="AR34" s="1132">
        <v>0</v>
      </c>
      <c r="AS34" s="1132">
        <v>0</v>
      </c>
      <c r="AT34" s="1136">
        <v>524147300</v>
      </c>
      <c r="AU34" s="1136">
        <v>533187014</v>
      </c>
      <c r="AV34" s="1134">
        <v>0</v>
      </c>
      <c r="AW34" s="1135">
        <v>524147300</v>
      </c>
      <c r="AX34" s="1136">
        <v>533187014</v>
      </c>
      <c r="AY34" s="1136">
        <v>0</v>
      </c>
      <c r="AZ34" s="1136">
        <v>524147300</v>
      </c>
      <c r="BA34" s="1136">
        <v>533187014</v>
      </c>
    </row>
    <row r="35" spans="2:53" hidden="1">
      <c r="B35" s="164">
        <v>31</v>
      </c>
      <c r="C35" s="220" t="s">
        <v>6</v>
      </c>
      <c r="D35" s="1132">
        <v>0</v>
      </c>
      <c r="E35" s="1132">
        <v>0</v>
      </c>
      <c r="F35" s="1132">
        <v>8374</v>
      </c>
      <c r="G35" s="1132">
        <v>64279</v>
      </c>
      <c r="H35" s="1133">
        <v>27262</v>
      </c>
      <c r="I35" s="1132">
        <v>328185</v>
      </c>
      <c r="J35" s="1132">
        <v>35754</v>
      </c>
      <c r="K35" s="1132">
        <v>104236</v>
      </c>
      <c r="L35" s="1132">
        <v>132967</v>
      </c>
      <c r="M35" s="1132">
        <v>6847</v>
      </c>
      <c r="N35" s="1132">
        <v>76097</v>
      </c>
      <c r="O35" s="1132">
        <v>49751</v>
      </c>
      <c r="P35" s="1132">
        <v>5722</v>
      </c>
      <c r="Q35" s="1132">
        <v>142739</v>
      </c>
      <c r="R35" s="1132">
        <v>515251</v>
      </c>
      <c r="S35" s="1132">
        <v>466488</v>
      </c>
      <c r="T35" s="1132">
        <v>131789</v>
      </c>
      <c r="U35" s="1132">
        <v>27278</v>
      </c>
      <c r="V35" s="1132">
        <v>78758</v>
      </c>
      <c r="W35" s="1132">
        <v>771784</v>
      </c>
      <c r="X35" s="1132">
        <v>90350</v>
      </c>
      <c r="Y35" s="1132">
        <v>389994</v>
      </c>
      <c r="Z35" s="1132">
        <v>375529</v>
      </c>
      <c r="AA35" s="1132">
        <v>850205</v>
      </c>
      <c r="AB35" s="1132">
        <v>120232</v>
      </c>
      <c r="AC35" s="1132">
        <v>406239</v>
      </c>
      <c r="AD35" s="1132">
        <v>254499</v>
      </c>
      <c r="AE35" s="1132">
        <v>144</v>
      </c>
      <c r="AF35" s="1132">
        <v>379269</v>
      </c>
      <c r="AG35" s="1132">
        <v>516522</v>
      </c>
      <c r="AH35" s="1132">
        <v>0</v>
      </c>
      <c r="AI35" s="1132">
        <v>829140</v>
      </c>
      <c r="AJ35" s="1132">
        <v>1783913</v>
      </c>
      <c r="AK35" s="1132">
        <v>0</v>
      </c>
      <c r="AL35" s="1132">
        <v>92813</v>
      </c>
      <c r="AM35" s="1134">
        <v>9062410</v>
      </c>
      <c r="AN35" s="1132">
        <v>0</v>
      </c>
      <c r="AO35" s="1135">
        <v>37471554</v>
      </c>
      <c r="AP35" s="1132">
        <v>0</v>
      </c>
      <c r="AQ35" s="1132">
        <v>0</v>
      </c>
      <c r="AR35" s="1132">
        <v>0</v>
      </c>
      <c r="AS35" s="1132">
        <v>0</v>
      </c>
      <c r="AT35" s="1136">
        <v>37471554</v>
      </c>
      <c r="AU35" s="1136">
        <v>46533964</v>
      </c>
      <c r="AV35" s="1134">
        <v>0</v>
      </c>
      <c r="AW35" s="1135">
        <v>37471554</v>
      </c>
      <c r="AX35" s="1136">
        <v>46533964</v>
      </c>
      <c r="AY35" s="1136">
        <v>0</v>
      </c>
      <c r="AZ35" s="1136">
        <v>37471554</v>
      </c>
      <c r="BA35" s="1136">
        <v>46533964</v>
      </c>
    </row>
    <row r="36" spans="2:53" hidden="1">
      <c r="B36" s="164">
        <v>32</v>
      </c>
      <c r="C36" s="220" t="s">
        <v>65</v>
      </c>
      <c r="D36" s="1132">
        <v>2963776</v>
      </c>
      <c r="E36" s="1132">
        <v>863944</v>
      </c>
      <c r="F36" s="1132">
        <v>864298</v>
      </c>
      <c r="G36" s="1132">
        <v>240683</v>
      </c>
      <c r="H36" s="1133">
        <v>610847</v>
      </c>
      <c r="I36" s="1132">
        <v>14545449</v>
      </c>
      <c r="J36" s="1132">
        <v>839819</v>
      </c>
      <c r="K36" s="1132">
        <v>3659508</v>
      </c>
      <c r="L36" s="1132">
        <v>3438115</v>
      </c>
      <c r="M36" s="1132">
        <v>345058</v>
      </c>
      <c r="N36" s="1132">
        <v>3496592</v>
      </c>
      <c r="O36" s="1132">
        <v>1373855</v>
      </c>
      <c r="P36" s="1132">
        <v>496713</v>
      </c>
      <c r="Q36" s="1132">
        <v>4675523</v>
      </c>
      <c r="R36" s="1132">
        <v>9554066</v>
      </c>
      <c r="S36" s="1132">
        <v>25239190</v>
      </c>
      <c r="T36" s="1132">
        <v>15440190</v>
      </c>
      <c r="U36" s="1132">
        <v>2112258</v>
      </c>
      <c r="V36" s="1132">
        <v>3793212</v>
      </c>
      <c r="W36" s="1132">
        <v>53822511</v>
      </c>
      <c r="X36" s="1132">
        <v>4629453</v>
      </c>
      <c r="Y36" s="1132">
        <v>5154607</v>
      </c>
      <c r="Z36" s="1132">
        <v>40571407</v>
      </c>
      <c r="AA36" s="1132">
        <v>33412349</v>
      </c>
      <c r="AB36" s="1132">
        <v>9025353</v>
      </c>
      <c r="AC36" s="1132">
        <v>54816150</v>
      </c>
      <c r="AD36" s="1132">
        <v>24742739</v>
      </c>
      <c r="AE36" s="1132">
        <v>13085528</v>
      </c>
      <c r="AF36" s="1132">
        <v>16166820</v>
      </c>
      <c r="AG36" s="1132">
        <v>26212624</v>
      </c>
      <c r="AH36" s="1132">
        <v>3441159</v>
      </c>
      <c r="AI36" s="1132">
        <v>37788679</v>
      </c>
      <c r="AJ36" s="1132">
        <v>14366639</v>
      </c>
      <c r="AK36" s="1132">
        <v>0</v>
      </c>
      <c r="AL36" s="1132">
        <v>1451945</v>
      </c>
      <c r="AM36" s="1134">
        <v>433241059</v>
      </c>
      <c r="AN36" s="1132">
        <v>611496</v>
      </c>
      <c r="AO36" s="1135">
        <v>52310364</v>
      </c>
      <c r="AP36" s="1132">
        <v>0</v>
      </c>
      <c r="AQ36" s="1132">
        <v>10255906</v>
      </c>
      <c r="AR36" s="1132">
        <v>11101222</v>
      </c>
      <c r="AS36" s="1132">
        <v>0</v>
      </c>
      <c r="AT36" s="1136">
        <v>74278988</v>
      </c>
      <c r="AU36" s="1136">
        <v>507520047</v>
      </c>
      <c r="AV36" s="1134">
        <v>6948484</v>
      </c>
      <c r="AW36" s="1135">
        <v>81227472</v>
      </c>
      <c r="AX36" s="1136">
        <v>514468531</v>
      </c>
      <c r="AY36" s="1136">
        <v>-67063077</v>
      </c>
      <c r="AZ36" s="1136">
        <v>14164395</v>
      </c>
      <c r="BA36" s="1136">
        <v>447405454</v>
      </c>
    </row>
    <row r="37" spans="2:53" ht="12.75" thickTop="1">
      <c r="B37" s="164">
        <v>33</v>
      </c>
      <c r="C37" s="220" t="s">
        <v>66</v>
      </c>
      <c r="D37" s="1132">
        <v>38907</v>
      </c>
      <c r="E37" s="1132">
        <v>0</v>
      </c>
      <c r="F37" s="1132">
        <v>15213</v>
      </c>
      <c r="G37" s="1132">
        <v>42019</v>
      </c>
      <c r="H37" s="1133">
        <v>2779</v>
      </c>
      <c r="I37" s="1132">
        <v>52885</v>
      </c>
      <c r="J37" s="1132">
        <v>4966</v>
      </c>
      <c r="K37" s="1132">
        <v>20346</v>
      </c>
      <c r="L37" s="1132">
        <v>8228</v>
      </c>
      <c r="M37" s="1132">
        <v>1184</v>
      </c>
      <c r="N37" s="1132">
        <v>10107</v>
      </c>
      <c r="O37" s="1132">
        <v>7374</v>
      </c>
      <c r="P37" s="1132">
        <v>2757</v>
      </c>
      <c r="Q37" s="1132">
        <v>18652</v>
      </c>
      <c r="R37" s="1132">
        <v>34079</v>
      </c>
      <c r="S37" s="1132">
        <v>102026</v>
      </c>
      <c r="T37" s="1132">
        <v>52398</v>
      </c>
      <c r="U37" s="1132">
        <v>8517</v>
      </c>
      <c r="V37" s="1132">
        <v>15198</v>
      </c>
      <c r="W37" s="1132">
        <v>339579</v>
      </c>
      <c r="X37" s="1132">
        <v>11422</v>
      </c>
      <c r="Y37" s="1132">
        <v>11562</v>
      </c>
      <c r="Z37" s="1132">
        <v>649018</v>
      </c>
      <c r="AA37" s="1132">
        <v>73864</v>
      </c>
      <c r="AB37" s="1132">
        <v>360656</v>
      </c>
      <c r="AC37" s="1132">
        <v>179775</v>
      </c>
      <c r="AD37" s="1132">
        <v>2347880</v>
      </c>
      <c r="AE37" s="1132">
        <v>104177</v>
      </c>
      <c r="AF37" s="1132">
        <v>321318</v>
      </c>
      <c r="AG37" s="1132">
        <v>8063752</v>
      </c>
      <c r="AH37" s="1132">
        <v>158808</v>
      </c>
      <c r="AI37" s="1132">
        <v>499399</v>
      </c>
      <c r="AJ37" s="1132">
        <v>4956600</v>
      </c>
      <c r="AK37" s="1132">
        <v>0</v>
      </c>
      <c r="AL37" s="1132">
        <v>118478</v>
      </c>
      <c r="AM37" s="1134">
        <v>18633923</v>
      </c>
      <c r="AN37" s="1132">
        <v>85693483</v>
      </c>
      <c r="AO37" s="1135">
        <v>370369153</v>
      </c>
      <c r="AP37" s="1132">
        <v>0</v>
      </c>
      <c r="AQ37" s="1132">
        <v>0</v>
      </c>
      <c r="AR37" s="1132">
        <v>0</v>
      </c>
      <c r="AS37" s="1132">
        <v>0</v>
      </c>
      <c r="AT37" s="1136">
        <v>456062636</v>
      </c>
      <c r="AU37" s="1136">
        <v>474696559</v>
      </c>
      <c r="AV37" s="1134">
        <v>61393690</v>
      </c>
      <c r="AW37" s="1135">
        <v>517456326</v>
      </c>
      <c r="AX37" s="1136">
        <v>536090249</v>
      </c>
      <c r="AY37" s="1136">
        <v>-76715375</v>
      </c>
      <c r="AZ37" s="1136">
        <v>440740951</v>
      </c>
      <c r="BA37" s="1136">
        <v>459374874</v>
      </c>
    </row>
    <row r="38" spans="2:53">
      <c r="B38" s="164">
        <v>34</v>
      </c>
      <c r="C38" s="220" t="s">
        <v>7</v>
      </c>
      <c r="D38" s="1132">
        <v>44445</v>
      </c>
      <c r="E38" s="1132">
        <v>24812</v>
      </c>
      <c r="F38" s="1132">
        <v>58636</v>
      </c>
      <c r="G38" s="1132">
        <v>34065</v>
      </c>
      <c r="H38" s="1133">
        <v>17044</v>
      </c>
      <c r="I38" s="1132">
        <v>228369</v>
      </c>
      <c r="J38" s="1132">
        <v>27019</v>
      </c>
      <c r="K38" s="1132">
        <v>81587</v>
      </c>
      <c r="L38" s="1132">
        <v>29177</v>
      </c>
      <c r="M38" s="1132">
        <v>1809</v>
      </c>
      <c r="N38" s="1132">
        <v>54312</v>
      </c>
      <c r="O38" s="1132">
        <v>26867</v>
      </c>
      <c r="P38" s="1132">
        <v>8031</v>
      </c>
      <c r="Q38" s="1132">
        <v>150097</v>
      </c>
      <c r="R38" s="1132">
        <v>303110</v>
      </c>
      <c r="S38" s="1132">
        <v>760052</v>
      </c>
      <c r="T38" s="1132">
        <v>135762</v>
      </c>
      <c r="U38" s="1132">
        <v>42267</v>
      </c>
      <c r="V38" s="1132">
        <v>85539</v>
      </c>
      <c r="W38" s="1132">
        <v>277218</v>
      </c>
      <c r="X38" s="1132">
        <v>33939</v>
      </c>
      <c r="Y38" s="1132">
        <v>199609</v>
      </c>
      <c r="Z38" s="1132">
        <v>2535526</v>
      </c>
      <c r="AA38" s="1132">
        <v>964768</v>
      </c>
      <c r="AB38" s="1132">
        <v>94019</v>
      </c>
      <c r="AC38" s="1132">
        <v>538496</v>
      </c>
      <c r="AD38" s="1132">
        <v>399911</v>
      </c>
      <c r="AE38" s="1132">
        <v>508948</v>
      </c>
      <c r="AF38" s="1132">
        <v>1065691</v>
      </c>
      <c r="AG38" s="1132">
        <v>1383710</v>
      </c>
      <c r="AH38" s="1132">
        <v>190663</v>
      </c>
      <c r="AI38" s="1132">
        <v>601096</v>
      </c>
      <c r="AJ38" s="1132">
        <v>838785</v>
      </c>
      <c r="AK38" s="1132">
        <v>0</v>
      </c>
      <c r="AL38" s="1132">
        <v>9705</v>
      </c>
      <c r="AM38" s="1134">
        <v>11755084</v>
      </c>
      <c r="AN38" s="1132">
        <v>0</v>
      </c>
      <c r="AO38" s="1135">
        <v>0</v>
      </c>
      <c r="AP38" s="1132">
        <v>0</v>
      </c>
      <c r="AQ38" s="1132">
        <v>0</v>
      </c>
      <c r="AR38" s="1132">
        <v>0</v>
      </c>
      <c r="AS38" s="1132">
        <v>0</v>
      </c>
      <c r="AT38" s="1136">
        <v>0</v>
      </c>
      <c r="AU38" s="1136">
        <v>11755084</v>
      </c>
      <c r="AV38" s="1134">
        <v>0</v>
      </c>
      <c r="AW38" s="1135">
        <v>0</v>
      </c>
      <c r="AX38" s="1136">
        <v>11755084</v>
      </c>
      <c r="AY38" s="1136">
        <v>0</v>
      </c>
      <c r="AZ38" s="1136">
        <v>0</v>
      </c>
      <c r="BA38" s="1136">
        <v>11755084</v>
      </c>
    </row>
    <row r="39" spans="2:53">
      <c r="B39" s="164">
        <v>35</v>
      </c>
      <c r="C39" s="220" t="s">
        <v>8</v>
      </c>
      <c r="D39" s="1132">
        <v>2547483</v>
      </c>
      <c r="E39" s="1132">
        <v>10456</v>
      </c>
      <c r="F39" s="1132">
        <v>1189437</v>
      </c>
      <c r="G39" s="1132">
        <v>135186</v>
      </c>
      <c r="H39" s="1133">
        <v>86760</v>
      </c>
      <c r="I39" s="1132">
        <v>3857621</v>
      </c>
      <c r="J39" s="1132">
        <v>128706</v>
      </c>
      <c r="K39" s="1132">
        <v>744737</v>
      </c>
      <c r="L39" s="1132">
        <v>110109</v>
      </c>
      <c r="M39" s="1132">
        <v>75985</v>
      </c>
      <c r="N39" s="1132">
        <v>482498</v>
      </c>
      <c r="O39" s="1132">
        <v>330144</v>
      </c>
      <c r="P39" s="1132">
        <v>37685</v>
      </c>
      <c r="Q39" s="1132">
        <v>388192</v>
      </c>
      <c r="R39" s="1132">
        <v>1271154</v>
      </c>
      <c r="S39" s="1132">
        <v>659202</v>
      </c>
      <c r="T39" s="1132">
        <v>226523</v>
      </c>
      <c r="U39" s="1132">
        <v>120333</v>
      </c>
      <c r="V39" s="1132">
        <v>541988</v>
      </c>
      <c r="W39" s="1132">
        <v>5491134</v>
      </c>
      <c r="X39" s="1132">
        <v>205784</v>
      </c>
      <c r="Y39" s="1132">
        <v>610511</v>
      </c>
      <c r="Z39" s="1132">
        <v>3525684</v>
      </c>
      <c r="AA39" s="1132">
        <v>1050369</v>
      </c>
      <c r="AB39" s="1132">
        <v>1679382</v>
      </c>
      <c r="AC39" s="1132">
        <v>1892970</v>
      </c>
      <c r="AD39" s="1132">
        <v>2502837</v>
      </c>
      <c r="AE39" s="1132">
        <v>21326</v>
      </c>
      <c r="AF39" s="1132">
        <v>3946602</v>
      </c>
      <c r="AG39" s="1132">
        <v>1948139</v>
      </c>
      <c r="AH39" s="1132">
        <v>105361</v>
      </c>
      <c r="AI39" s="1132">
        <v>1735721</v>
      </c>
      <c r="AJ39" s="1132">
        <v>1207655</v>
      </c>
      <c r="AK39" s="1132">
        <v>0</v>
      </c>
      <c r="AL39" s="1132">
        <v>0</v>
      </c>
      <c r="AM39" s="1134">
        <v>38867674</v>
      </c>
      <c r="AN39" s="1132">
        <v>0</v>
      </c>
      <c r="AO39" s="1135">
        <v>233624</v>
      </c>
      <c r="AP39" s="1132">
        <v>0</v>
      </c>
      <c r="AQ39" s="1132">
        <v>0</v>
      </c>
      <c r="AR39" s="1132">
        <v>0</v>
      </c>
      <c r="AS39" s="1132">
        <v>0</v>
      </c>
      <c r="AT39" s="1136">
        <v>233624</v>
      </c>
      <c r="AU39" s="1136">
        <v>39101298</v>
      </c>
      <c r="AV39" s="1134">
        <v>998400</v>
      </c>
      <c r="AW39" s="1135">
        <v>1232024</v>
      </c>
      <c r="AX39" s="1136">
        <v>40099698</v>
      </c>
      <c r="AY39" s="1136">
        <v>-5684694</v>
      </c>
      <c r="AZ39" s="1136">
        <v>-4452670</v>
      </c>
      <c r="BA39" s="1136">
        <v>34415004</v>
      </c>
    </row>
    <row r="40" spans="2:53">
      <c r="B40" s="165">
        <v>36</v>
      </c>
      <c r="C40" s="223" t="s">
        <v>9</v>
      </c>
      <c r="D40" s="1149">
        <v>58485265</v>
      </c>
      <c r="E40" s="1149">
        <v>95158229</v>
      </c>
      <c r="F40" s="1149">
        <v>13972931</v>
      </c>
      <c r="G40" s="1149">
        <v>13734618</v>
      </c>
      <c r="H40" s="1150">
        <v>7998996</v>
      </c>
      <c r="I40" s="1149">
        <v>309239477</v>
      </c>
      <c r="J40" s="1149">
        <v>15832395</v>
      </c>
      <c r="K40" s="1149">
        <v>85235783</v>
      </c>
      <c r="L40" s="1149">
        <v>33787863</v>
      </c>
      <c r="M40" s="1149">
        <v>4799020</v>
      </c>
      <c r="N40" s="1149">
        <v>37760915</v>
      </c>
      <c r="O40" s="1149">
        <v>42619080</v>
      </c>
      <c r="P40" s="1149">
        <v>13206937</v>
      </c>
      <c r="Q40" s="1149">
        <v>70876230</v>
      </c>
      <c r="R40" s="1149">
        <v>158542545</v>
      </c>
      <c r="S40" s="1149">
        <v>385268031</v>
      </c>
      <c r="T40" s="1149">
        <v>385332172</v>
      </c>
      <c r="U40" s="1149">
        <v>34456905</v>
      </c>
      <c r="V40" s="1149">
        <v>65504933</v>
      </c>
      <c r="W40" s="1149">
        <v>357568606</v>
      </c>
      <c r="X40" s="1149">
        <v>31374783</v>
      </c>
      <c r="Y40" s="1149">
        <v>28210756</v>
      </c>
      <c r="Z40" s="1149">
        <v>215480136</v>
      </c>
      <c r="AA40" s="1149">
        <v>100098458</v>
      </c>
      <c r="AB40" s="1149">
        <v>79469538</v>
      </c>
      <c r="AC40" s="1149">
        <v>190432736</v>
      </c>
      <c r="AD40" s="1149">
        <v>88543413</v>
      </c>
      <c r="AE40" s="1149">
        <v>54976890</v>
      </c>
      <c r="AF40" s="1149">
        <v>76627282</v>
      </c>
      <c r="AG40" s="1149">
        <v>213842695</v>
      </c>
      <c r="AH40" s="1149">
        <v>16712316</v>
      </c>
      <c r="AI40" s="1149">
        <v>175435929</v>
      </c>
      <c r="AJ40" s="1149">
        <v>188965118</v>
      </c>
      <c r="AK40" s="1149">
        <v>11755084</v>
      </c>
      <c r="AL40" s="1149">
        <v>39938892</v>
      </c>
      <c r="AM40" s="1151">
        <v>3701244957</v>
      </c>
      <c r="AN40" s="1149">
        <v>133520110</v>
      </c>
      <c r="AO40" s="1152">
        <v>2598120863</v>
      </c>
      <c r="AP40" s="1149">
        <v>1061535473</v>
      </c>
      <c r="AQ40" s="1149">
        <v>359223585</v>
      </c>
      <c r="AR40" s="1149">
        <v>700938657</v>
      </c>
      <c r="AS40" s="1149">
        <v>41783148</v>
      </c>
      <c r="AT40" s="1153">
        <v>4895121836</v>
      </c>
      <c r="AU40" s="1153">
        <v>8596366793</v>
      </c>
      <c r="AV40" s="1151">
        <v>2687585540</v>
      </c>
      <c r="AW40" s="1152">
        <v>7582707376</v>
      </c>
      <c r="AX40" s="1153">
        <v>11283952333</v>
      </c>
      <c r="AY40" s="1153">
        <v>-2934549555</v>
      </c>
      <c r="AZ40" s="1153">
        <v>4648157821</v>
      </c>
      <c r="BA40" s="1153">
        <v>8349402778</v>
      </c>
    </row>
    <row r="41" spans="2:53">
      <c r="B41" s="164">
        <v>37</v>
      </c>
      <c r="C41" s="220" t="s">
        <v>10</v>
      </c>
      <c r="D41" s="1132">
        <v>203359</v>
      </c>
      <c r="E41" s="1132">
        <v>0</v>
      </c>
      <c r="F41" s="1132">
        <v>316754</v>
      </c>
      <c r="G41" s="1132">
        <v>992398</v>
      </c>
      <c r="H41" s="1133">
        <v>873794</v>
      </c>
      <c r="I41" s="1132">
        <v>4724371</v>
      </c>
      <c r="J41" s="1132">
        <v>519251</v>
      </c>
      <c r="K41" s="1132">
        <v>1966815</v>
      </c>
      <c r="L41" s="1132">
        <v>1274740</v>
      </c>
      <c r="M41" s="1132">
        <v>158530</v>
      </c>
      <c r="N41" s="1132">
        <v>1228521</v>
      </c>
      <c r="O41" s="1132">
        <v>797614</v>
      </c>
      <c r="P41" s="1132">
        <v>187572</v>
      </c>
      <c r="Q41" s="1132">
        <v>2439216</v>
      </c>
      <c r="R41" s="1132">
        <v>4561357</v>
      </c>
      <c r="S41" s="1132">
        <v>10683868</v>
      </c>
      <c r="T41" s="1132">
        <v>3186239</v>
      </c>
      <c r="U41" s="1132">
        <v>672072</v>
      </c>
      <c r="V41" s="1132">
        <v>2545805</v>
      </c>
      <c r="W41" s="1132">
        <v>10215124</v>
      </c>
      <c r="X41" s="1132">
        <v>2582651</v>
      </c>
      <c r="Y41" s="1132">
        <v>2906575</v>
      </c>
      <c r="Z41" s="1132">
        <v>14168344</v>
      </c>
      <c r="AA41" s="1132">
        <v>10412422</v>
      </c>
      <c r="AB41" s="1132">
        <v>1081309</v>
      </c>
      <c r="AC41" s="1132">
        <v>6661680</v>
      </c>
      <c r="AD41" s="1132">
        <v>11115138</v>
      </c>
      <c r="AE41" s="1132">
        <v>5078197</v>
      </c>
      <c r="AF41" s="1132">
        <v>3409156</v>
      </c>
      <c r="AG41" s="1132">
        <v>7346278</v>
      </c>
      <c r="AH41" s="1132">
        <v>1440890</v>
      </c>
      <c r="AI41" s="1132">
        <v>9142308</v>
      </c>
      <c r="AJ41" s="1132">
        <v>10474022</v>
      </c>
      <c r="AK41" s="1132">
        <v>0</v>
      </c>
      <c r="AL41" s="1132">
        <v>153740</v>
      </c>
      <c r="AM41" s="1134">
        <v>133520110</v>
      </c>
      <c r="AN41" s="1127"/>
      <c r="AO41" s="1127"/>
      <c r="AP41" s="1127"/>
      <c r="AQ41" s="1127"/>
      <c r="AR41" s="1127"/>
      <c r="AS41" s="1127"/>
      <c r="AT41" s="1127"/>
      <c r="AU41" s="1127"/>
      <c r="AV41" s="1127"/>
      <c r="AW41" s="1127"/>
      <c r="AX41" s="1127"/>
      <c r="AY41" s="1127"/>
      <c r="AZ41" s="1127"/>
      <c r="BA41" s="1154"/>
    </row>
    <row r="42" spans="2:53">
      <c r="B42" s="164">
        <v>38</v>
      </c>
      <c r="C42" s="220" t="s">
        <v>24</v>
      </c>
      <c r="D42" s="1132">
        <v>20963743</v>
      </c>
      <c r="E42" s="1132">
        <v>9650547</v>
      </c>
      <c r="F42" s="1132">
        <v>7922707</v>
      </c>
      <c r="G42" s="1132">
        <v>9618677</v>
      </c>
      <c r="H42" s="1133">
        <v>3570970</v>
      </c>
      <c r="I42" s="1132">
        <v>51776242</v>
      </c>
      <c r="J42" s="1132">
        <v>13361566</v>
      </c>
      <c r="K42" s="1132">
        <v>19401622</v>
      </c>
      <c r="L42" s="1132">
        <v>5282746</v>
      </c>
      <c r="M42" s="1132">
        <v>728166</v>
      </c>
      <c r="N42" s="1132">
        <v>13865311</v>
      </c>
      <c r="O42" s="1132">
        <v>13571675</v>
      </c>
      <c r="P42" s="1132">
        <v>5942447</v>
      </c>
      <c r="Q42" s="1132">
        <v>33217645</v>
      </c>
      <c r="R42" s="1132">
        <v>67863912</v>
      </c>
      <c r="S42" s="1132">
        <v>108434126</v>
      </c>
      <c r="T42" s="1132">
        <v>24727396</v>
      </c>
      <c r="U42" s="1132">
        <v>8950060</v>
      </c>
      <c r="V42" s="1132">
        <v>34972002</v>
      </c>
      <c r="W42" s="1132">
        <v>226597438</v>
      </c>
      <c r="X42" s="1132">
        <v>10069919</v>
      </c>
      <c r="Y42" s="1132">
        <v>20485927</v>
      </c>
      <c r="Z42" s="1132">
        <v>288420677</v>
      </c>
      <c r="AA42" s="1132">
        <v>93575808</v>
      </c>
      <c r="AB42" s="1132">
        <v>13808119</v>
      </c>
      <c r="AC42" s="1132">
        <v>106130364</v>
      </c>
      <c r="AD42" s="1132">
        <v>52960456</v>
      </c>
      <c r="AE42" s="1132">
        <v>189649887</v>
      </c>
      <c r="AF42" s="1132">
        <v>258860229</v>
      </c>
      <c r="AG42" s="1132">
        <v>244872032</v>
      </c>
      <c r="AH42" s="1132">
        <v>23153635</v>
      </c>
      <c r="AI42" s="1132">
        <v>135088111</v>
      </c>
      <c r="AJ42" s="1132">
        <v>110828259</v>
      </c>
      <c r="AK42" s="1132">
        <v>0</v>
      </c>
      <c r="AL42" s="1132">
        <v>925966</v>
      </c>
      <c r="AM42" s="1134">
        <v>2229248387</v>
      </c>
      <c r="AN42" s="1132"/>
      <c r="AO42" s="1132"/>
      <c r="AP42" s="1132"/>
      <c r="AQ42" s="1132"/>
      <c r="AR42" s="1132"/>
      <c r="AS42" s="1132"/>
      <c r="AT42" s="1132"/>
      <c r="AU42" s="1132"/>
      <c r="AV42" s="1132"/>
      <c r="AW42" s="1132"/>
      <c r="AX42" s="1132"/>
      <c r="AY42" s="1132"/>
      <c r="AZ42" s="1132"/>
      <c r="BA42" s="1155"/>
    </row>
    <row r="43" spans="2:53">
      <c r="B43" s="164">
        <v>39</v>
      </c>
      <c r="C43" s="220" t="s">
        <v>25</v>
      </c>
      <c r="D43" s="1132">
        <v>45429984</v>
      </c>
      <c r="E43" s="1132">
        <v>11846471</v>
      </c>
      <c r="F43" s="1132">
        <v>30043353</v>
      </c>
      <c r="G43" s="1132">
        <v>11819518</v>
      </c>
      <c r="H43" s="1133">
        <v>373413</v>
      </c>
      <c r="I43" s="1132">
        <v>44501796</v>
      </c>
      <c r="J43" s="1132">
        <v>1265653</v>
      </c>
      <c r="K43" s="1132">
        <v>8203335</v>
      </c>
      <c r="L43" s="1132">
        <v>4223043</v>
      </c>
      <c r="M43" s="1132">
        <v>522545</v>
      </c>
      <c r="N43" s="1132">
        <v>5481973</v>
      </c>
      <c r="O43" s="1132">
        <v>8460744</v>
      </c>
      <c r="P43" s="1132">
        <v>646736</v>
      </c>
      <c r="Q43" s="1132">
        <v>2808023</v>
      </c>
      <c r="R43" s="1132">
        <v>12761471</v>
      </c>
      <c r="S43" s="1132">
        <v>9556843</v>
      </c>
      <c r="T43" s="1132">
        <v>5166337</v>
      </c>
      <c r="U43" s="1132">
        <v>1535905</v>
      </c>
      <c r="V43" s="1132">
        <v>7103457</v>
      </c>
      <c r="W43" s="1132">
        <v>12835414</v>
      </c>
      <c r="X43" s="1132">
        <v>32961395</v>
      </c>
      <c r="Y43" s="1132">
        <v>16396699</v>
      </c>
      <c r="Z43" s="1132">
        <v>74695822</v>
      </c>
      <c r="AA43" s="1132">
        <v>114527410</v>
      </c>
      <c r="AB43" s="1132">
        <v>332622830</v>
      </c>
      <c r="AC43" s="1132">
        <v>36447980</v>
      </c>
      <c r="AD43" s="1132">
        <v>29331853</v>
      </c>
      <c r="AE43" s="1132">
        <v>0</v>
      </c>
      <c r="AF43" s="1132">
        <v>1264587</v>
      </c>
      <c r="AG43" s="1132">
        <v>34479750</v>
      </c>
      <c r="AH43" s="1132">
        <v>617791</v>
      </c>
      <c r="AI43" s="1132">
        <v>53241176</v>
      </c>
      <c r="AJ43" s="1132">
        <v>83034378</v>
      </c>
      <c r="AK43" s="1132">
        <v>0</v>
      </c>
      <c r="AL43" s="1132">
        <v>-10763531</v>
      </c>
      <c r="AM43" s="1134">
        <v>1023444154</v>
      </c>
      <c r="AN43" s="1132"/>
      <c r="AO43" s="1132"/>
      <c r="AP43" s="1132"/>
      <c r="AQ43" s="1132"/>
      <c r="AR43" s="1132"/>
      <c r="AS43" s="1132"/>
      <c r="AT43" s="1132"/>
      <c r="AU43" s="1132"/>
      <c r="AV43" s="1132"/>
      <c r="AW43" s="1132"/>
      <c r="AX43" s="1132"/>
      <c r="AY43" s="1132"/>
      <c r="AZ43" s="1132"/>
      <c r="BA43" s="1155"/>
    </row>
    <row r="44" spans="2:53">
      <c r="B44" s="164">
        <v>40</v>
      </c>
      <c r="C44" s="220" t="s">
        <v>26</v>
      </c>
      <c r="D44" s="1132">
        <v>31605970</v>
      </c>
      <c r="E44" s="1132">
        <v>9151952</v>
      </c>
      <c r="F44" s="1132">
        <v>2015759</v>
      </c>
      <c r="G44" s="1132">
        <v>3748124</v>
      </c>
      <c r="H44" s="1133">
        <v>819491</v>
      </c>
      <c r="I44" s="1132">
        <v>21806503</v>
      </c>
      <c r="J44" s="1132">
        <v>1717295</v>
      </c>
      <c r="K44" s="1132">
        <v>4502709</v>
      </c>
      <c r="L44" s="1132">
        <v>3289113</v>
      </c>
      <c r="M44" s="1132">
        <v>391026</v>
      </c>
      <c r="N44" s="1132">
        <v>5873039</v>
      </c>
      <c r="O44" s="1132">
        <v>7331251</v>
      </c>
      <c r="P44" s="1132">
        <v>1387589</v>
      </c>
      <c r="Q44" s="1132">
        <v>5232680</v>
      </c>
      <c r="R44" s="1132">
        <v>15742584</v>
      </c>
      <c r="S44" s="1132">
        <v>26810791</v>
      </c>
      <c r="T44" s="1132">
        <v>6077415</v>
      </c>
      <c r="U44" s="1132">
        <v>2240247</v>
      </c>
      <c r="V44" s="1132">
        <v>6396340</v>
      </c>
      <c r="W44" s="1132">
        <v>54667622</v>
      </c>
      <c r="X44" s="1132">
        <v>19185435</v>
      </c>
      <c r="Y44" s="1132">
        <v>62522121</v>
      </c>
      <c r="Z44" s="1132">
        <v>46569119</v>
      </c>
      <c r="AA44" s="1132">
        <v>23767553</v>
      </c>
      <c r="AB44" s="1132">
        <v>186073321</v>
      </c>
      <c r="AC44" s="1132">
        <v>28918936</v>
      </c>
      <c r="AD44" s="1132">
        <v>36818687</v>
      </c>
      <c r="AE44" s="1132">
        <v>151120632</v>
      </c>
      <c r="AF44" s="1132">
        <v>34786654</v>
      </c>
      <c r="AG44" s="1132">
        <v>42307397</v>
      </c>
      <c r="AH44" s="1132">
        <v>4559684</v>
      </c>
      <c r="AI44" s="1132">
        <v>63132048</v>
      </c>
      <c r="AJ44" s="1132">
        <v>45405187</v>
      </c>
      <c r="AK44" s="1132">
        <v>0</v>
      </c>
      <c r="AL44" s="1132">
        <v>3777706</v>
      </c>
      <c r="AM44" s="1134">
        <v>959751980</v>
      </c>
      <c r="AN44" s="1132"/>
      <c r="AO44" s="1132"/>
      <c r="AP44" s="1132"/>
      <c r="AQ44" s="1132"/>
      <c r="AR44" s="1132"/>
      <c r="AS44" s="1132"/>
      <c r="AT44" s="1132"/>
      <c r="AU44" s="1132"/>
      <c r="AV44" s="1132"/>
      <c r="AW44" s="1132"/>
      <c r="AX44" s="1132"/>
      <c r="AY44" s="1132"/>
      <c r="AZ44" s="1132"/>
      <c r="BA44" s="1155"/>
    </row>
    <row r="45" spans="2:53">
      <c r="B45" s="164">
        <v>41</v>
      </c>
      <c r="C45" s="220" t="s">
        <v>29</v>
      </c>
      <c r="D45" s="1132">
        <v>8067316</v>
      </c>
      <c r="E45" s="1132">
        <v>2586076</v>
      </c>
      <c r="F45" s="1132">
        <v>607072</v>
      </c>
      <c r="G45" s="1132">
        <v>1041975</v>
      </c>
      <c r="H45" s="1133">
        <v>908565</v>
      </c>
      <c r="I45" s="1132">
        <v>100856113</v>
      </c>
      <c r="J45" s="1132">
        <v>1779107</v>
      </c>
      <c r="K45" s="1132">
        <v>2993875</v>
      </c>
      <c r="L45" s="1132">
        <v>1038544</v>
      </c>
      <c r="M45" s="1132">
        <v>135061</v>
      </c>
      <c r="N45" s="1132">
        <v>3283652</v>
      </c>
      <c r="O45" s="1132">
        <v>2397161</v>
      </c>
      <c r="P45" s="1132">
        <v>1118870</v>
      </c>
      <c r="Q45" s="1132">
        <v>3964969</v>
      </c>
      <c r="R45" s="1132">
        <v>4867698</v>
      </c>
      <c r="S45" s="1132">
        <v>9822566</v>
      </c>
      <c r="T45" s="1132">
        <v>3285021</v>
      </c>
      <c r="U45" s="1132">
        <v>724157</v>
      </c>
      <c r="V45" s="1132">
        <v>4168543</v>
      </c>
      <c r="W45" s="1132">
        <v>21649394</v>
      </c>
      <c r="X45" s="1132">
        <v>8141341</v>
      </c>
      <c r="Y45" s="1132">
        <v>3029379</v>
      </c>
      <c r="Z45" s="1132">
        <v>48087733</v>
      </c>
      <c r="AA45" s="1132">
        <v>7446822</v>
      </c>
      <c r="AB45" s="1132">
        <v>30730890</v>
      </c>
      <c r="AC45" s="1132">
        <v>14251308</v>
      </c>
      <c r="AD45" s="1132">
        <v>7004832</v>
      </c>
      <c r="AE45" s="1132">
        <v>99396</v>
      </c>
      <c r="AF45" s="1132">
        <v>1886159</v>
      </c>
      <c r="AG45" s="1132">
        <v>7520196</v>
      </c>
      <c r="AH45" s="1132">
        <v>1323540</v>
      </c>
      <c r="AI45" s="1132">
        <v>11684117</v>
      </c>
      <c r="AJ45" s="1132">
        <v>20708371</v>
      </c>
      <c r="AK45" s="1132">
        <v>0</v>
      </c>
      <c r="AL45" s="1132">
        <v>387600</v>
      </c>
      <c r="AM45" s="1134">
        <v>337597419</v>
      </c>
      <c r="AN45" s="1132"/>
      <c r="AO45" s="1132"/>
      <c r="AP45" s="1132"/>
      <c r="AQ45" s="1132"/>
      <c r="AR45" s="1132"/>
      <c r="AS45" s="1132"/>
      <c r="AT45" s="1132"/>
      <c r="AU45" s="1132"/>
      <c r="AV45" s="1132"/>
      <c r="AW45" s="1132"/>
      <c r="AX45" s="1132"/>
      <c r="AY45" s="1132"/>
      <c r="AZ45" s="1132"/>
      <c r="BA45" s="1155"/>
    </row>
    <row r="46" spans="2:53">
      <c r="B46" s="164">
        <v>42</v>
      </c>
      <c r="C46" s="220" t="s">
        <v>30</v>
      </c>
      <c r="D46" s="1132">
        <v>-2965158</v>
      </c>
      <c r="E46" s="1132">
        <v>-3855762</v>
      </c>
      <c r="F46" s="1132">
        <v>-1644943</v>
      </c>
      <c r="G46" s="1132">
        <v>0</v>
      </c>
      <c r="H46" s="1133">
        <v>0</v>
      </c>
      <c r="I46" s="1132">
        <v>-2216224</v>
      </c>
      <c r="J46" s="1132">
        <v>-5737</v>
      </c>
      <c r="K46" s="1132">
        <v>-11269</v>
      </c>
      <c r="L46" s="1132">
        <v>-1689</v>
      </c>
      <c r="M46" s="1132">
        <v>-158</v>
      </c>
      <c r="N46" s="1132">
        <v>-4531</v>
      </c>
      <c r="O46" s="1132">
        <v>-6025</v>
      </c>
      <c r="P46" s="1132">
        <v>-2221</v>
      </c>
      <c r="Q46" s="1132">
        <v>-10083</v>
      </c>
      <c r="R46" s="1132">
        <v>-19727</v>
      </c>
      <c r="S46" s="1132">
        <v>-37205</v>
      </c>
      <c r="T46" s="1132">
        <v>-7790</v>
      </c>
      <c r="U46" s="1132">
        <v>-3016</v>
      </c>
      <c r="V46" s="1132">
        <v>-13032</v>
      </c>
      <c r="W46" s="1132">
        <v>-56810</v>
      </c>
      <c r="X46" s="1132">
        <v>-394462</v>
      </c>
      <c r="Y46" s="1132">
        <v>-1506438</v>
      </c>
      <c r="Z46" s="1132">
        <v>-205671</v>
      </c>
      <c r="AA46" s="1132">
        <v>-1936523</v>
      </c>
      <c r="AB46" s="1132">
        <v>-156145</v>
      </c>
      <c r="AC46" s="1132">
        <v>-1455055</v>
      </c>
      <c r="AD46" s="1132">
        <v>-28754</v>
      </c>
      <c r="AE46" s="1132">
        <v>0</v>
      </c>
      <c r="AF46" s="1132">
        <v>-40510</v>
      </c>
      <c r="AG46" s="1132">
        <v>-17181334</v>
      </c>
      <c r="AH46" s="1132">
        <v>-1273892</v>
      </c>
      <c r="AI46" s="1132">
        <v>-318235</v>
      </c>
      <c r="AJ46" s="1132">
        <v>-40461</v>
      </c>
      <c r="AK46" s="1132">
        <v>0</v>
      </c>
      <c r="AL46" s="1132">
        <v>-5369</v>
      </c>
      <c r="AM46" s="1134">
        <v>-35404229</v>
      </c>
      <c r="AN46" s="1132"/>
      <c r="AO46" s="1132"/>
      <c r="AP46" s="1132"/>
      <c r="AQ46" s="1132"/>
      <c r="AR46" s="1132"/>
      <c r="AS46" s="1132"/>
      <c r="AT46" s="1132"/>
      <c r="AU46" s="1132"/>
      <c r="AV46" s="1132"/>
      <c r="AW46" s="1132"/>
      <c r="AX46" s="1132"/>
      <c r="AY46" s="1132"/>
      <c r="AZ46" s="1132"/>
      <c r="BA46" s="1155"/>
    </row>
    <row r="47" spans="2:53">
      <c r="B47" s="165">
        <v>49</v>
      </c>
      <c r="C47" s="223" t="s">
        <v>27</v>
      </c>
      <c r="D47" s="1149">
        <v>103305214</v>
      </c>
      <c r="E47" s="1149">
        <v>29379284</v>
      </c>
      <c r="F47" s="1149">
        <v>39260702</v>
      </c>
      <c r="G47" s="1149">
        <v>27220692</v>
      </c>
      <c r="H47" s="1150">
        <v>6546233</v>
      </c>
      <c r="I47" s="1149">
        <v>221448801</v>
      </c>
      <c r="J47" s="1149">
        <v>18637135</v>
      </c>
      <c r="K47" s="1149">
        <v>37057087</v>
      </c>
      <c r="L47" s="1149">
        <v>15106497</v>
      </c>
      <c r="M47" s="1149">
        <v>1935170</v>
      </c>
      <c r="N47" s="1149">
        <v>29727965</v>
      </c>
      <c r="O47" s="1149">
        <v>32552420</v>
      </c>
      <c r="P47" s="1149">
        <v>9280993</v>
      </c>
      <c r="Q47" s="1149">
        <v>47652450</v>
      </c>
      <c r="R47" s="1149">
        <v>105777295</v>
      </c>
      <c r="S47" s="1149">
        <v>165270989</v>
      </c>
      <c r="T47" s="1149">
        <v>42434618</v>
      </c>
      <c r="U47" s="1149">
        <v>14119425</v>
      </c>
      <c r="V47" s="1149">
        <v>55173115</v>
      </c>
      <c r="W47" s="1149">
        <v>325908182</v>
      </c>
      <c r="X47" s="1149">
        <v>72546279</v>
      </c>
      <c r="Y47" s="1149">
        <v>103834263</v>
      </c>
      <c r="Z47" s="1149">
        <v>471736024</v>
      </c>
      <c r="AA47" s="1149">
        <v>247793492</v>
      </c>
      <c r="AB47" s="1149">
        <v>564160324</v>
      </c>
      <c r="AC47" s="1149">
        <v>190955213</v>
      </c>
      <c r="AD47" s="1149">
        <v>137202212</v>
      </c>
      <c r="AE47" s="1149">
        <v>345948112</v>
      </c>
      <c r="AF47" s="1149">
        <v>300166275</v>
      </c>
      <c r="AG47" s="1149">
        <v>319344319</v>
      </c>
      <c r="AH47" s="1149">
        <v>29821648</v>
      </c>
      <c r="AI47" s="1149">
        <v>271969525</v>
      </c>
      <c r="AJ47" s="1149">
        <v>270409756</v>
      </c>
      <c r="AK47" s="1149">
        <v>0</v>
      </c>
      <c r="AL47" s="1149">
        <v>-5523888</v>
      </c>
      <c r="AM47" s="1151">
        <v>4648157821</v>
      </c>
      <c r="AN47" s="1132"/>
      <c r="AO47" s="1132"/>
      <c r="AP47" s="1132"/>
      <c r="AQ47" s="1132"/>
      <c r="AR47" s="1132"/>
      <c r="AS47" s="1132"/>
      <c r="AT47" s="1132"/>
      <c r="AU47" s="1132"/>
      <c r="AV47" s="1132"/>
      <c r="AW47" s="1132"/>
      <c r="AX47" s="1132"/>
      <c r="AY47" s="1132"/>
      <c r="AZ47" s="1132"/>
      <c r="BA47" s="1155"/>
    </row>
    <row r="48" spans="2:53">
      <c r="B48" s="159">
        <v>50</v>
      </c>
      <c r="C48" s="221" t="s">
        <v>23</v>
      </c>
      <c r="D48" s="1138">
        <v>161790479</v>
      </c>
      <c r="E48" s="1138">
        <v>124537513</v>
      </c>
      <c r="F48" s="1138">
        <v>53233633</v>
      </c>
      <c r="G48" s="1138">
        <v>40955310</v>
      </c>
      <c r="H48" s="1139">
        <v>14545229</v>
      </c>
      <c r="I48" s="1138">
        <v>530688278</v>
      </c>
      <c r="J48" s="1138">
        <v>34469530</v>
      </c>
      <c r="K48" s="1138">
        <v>122292870</v>
      </c>
      <c r="L48" s="1138">
        <v>48894360</v>
      </c>
      <c r="M48" s="1138">
        <v>6734190</v>
      </c>
      <c r="N48" s="1138">
        <v>67488880</v>
      </c>
      <c r="O48" s="1138">
        <v>75171500</v>
      </c>
      <c r="P48" s="1138">
        <v>22487930</v>
      </c>
      <c r="Q48" s="1138">
        <v>118528680</v>
      </c>
      <c r="R48" s="1138">
        <v>264319840</v>
      </c>
      <c r="S48" s="1138">
        <v>550539020</v>
      </c>
      <c r="T48" s="1138">
        <v>427766790</v>
      </c>
      <c r="U48" s="1138">
        <v>48576330</v>
      </c>
      <c r="V48" s="1138">
        <v>120678048</v>
      </c>
      <c r="W48" s="1138">
        <v>683476788</v>
      </c>
      <c r="X48" s="1138">
        <v>103921062</v>
      </c>
      <c r="Y48" s="1138">
        <v>132045019</v>
      </c>
      <c r="Z48" s="1138">
        <v>687216160</v>
      </c>
      <c r="AA48" s="1138">
        <v>347891950</v>
      </c>
      <c r="AB48" s="1138">
        <v>643629862</v>
      </c>
      <c r="AC48" s="1138">
        <v>381387949</v>
      </c>
      <c r="AD48" s="1138">
        <v>225745625</v>
      </c>
      <c r="AE48" s="1138">
        <v>400925002</v>
      </c>
      <c r="AF48" s="1138">
        <v>376793557</v>
      </c>
      <c r="AG48" s="1138">
        <v>533187014</v>
      </c>
      <c r="AH48" s="1138">
        <v>46533964</v>
      </c>
      <c r="AI48" s="1138">
        <v>447405454</v>
      </c>
      <c r="AJ48" s="1138">
        <v>459374874</v>
      </c>
      <c r="AK48" s="1138">
        <v>11755084</v>
      </c>
      <c r="AL48" s="1138">
        <v>34415004</v>
      </c>
      <c r="AM48" s="1140">
        <v>8349402778</v>
      </c>
      <c r="AN48" s="1155"/>
      <c r="AO48" s="1155"/>
      <c r="AP48" s="1155"/>
      <c r="AQ48" s="1155"/>
      <c r="AR48" s="1155"/>
      <c r="AS48" s="1155"/>
      <c r="AT48" s="1155"/>
      <c r="AU48" s="1155"/>
      <c r="AV48" s="1155"/>
      <c r="AW48" s="1155"/>
      <c r="AX48" s="1155"/>
      <c r="AY48" s="1155"/>
      <c r="AZ48" s="1155"/>
      <c r="BA48" s="1155"/>
    </row>
  </sheetData>
  <phoneticPr fontId="7"/>
  <pageMargins left="0.70866141732283472" right="0.70866141732283472" top="0.74803149606299213" bottom="0.74803149606299213" header="0.31496062992125984" footer="0.31496062992125984"/>
  <pageSetup paperSize="9" scale="6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fitToPage="1"/>
  </sheetPr>
  <dimension ref="B1:AN54"/>
  <sheetViews>
    <sheetView topLeftCell="A19" zoomScale="80" zoomScaleNormal="80" zoomScalePageLayoutView="90" workbookViewId="0">
      <selection activeCell="J17" sqref="J17"/>
    </sheetView>
  </sheetViews>
  <sheetFormatPr defaultColWidth="8.875" defaultRowHeight="12"/>
  <cols>
    <col min="1" max="1" width="3.625" style="130" customWidth="1"/>
    <col min="2" max="2" width="4.625" style="130" customWidth="1"/>
    <col min="3" max="3" width="20.125" style="130" customWidth="1"/>
    <col min="4" max="5" width="11" style="130" bestFit="1" customWidth="1"/>
    <col min="6" max="7" width="10" style="130" bestFit="1" customWidth="1"/>
    <col min="8" max="8" width="7.5" style="130" bestFit="1" customWidth="1"/>
    <col min="9" max="9" width="9" style="130" bestFit="1" customWidth="1"/>
    <col min="10" max="10" width="10" style="130" bestFit="1" customWidth="1"/>
    <col min="11" max="11" width="11" style="130" bestFit="1" customWidth="1"/>
    <col min="12" max="12" width="10" style="130" bestFit="1" customWidth="1"/>
    <col min="13" max="13" width="13.5" style="130" customWidth="1"/>
    <col min="14" max="14" width="10" style="130" customWidth="1"/>
    <col min="15" max="16" width="11.875" style="130" customWidth="1"/>
    <col min="17" max="18" width="10" style="130" customWidth="1"/>
    <col min="19" max="22" width="11" style="130" customWidth="1"/>
    <col min="23" max="23" width="10" style="130" customWidth="1"/>
    <col min="24" max="24" width="16.625" style="130" customWidth="1"/>
    <col min="25" max="25" width="11" style="130" customWidth="1"/>
    <col min="26" max="27" width="13.625" style="130" customWidth="1"/>
    <col min="28" max="34" width="11" style="130" customWidth="1"/>
    <col min="35" max="35" width="20.125" style="130" customWidth="1"/>
    <col min="36" max="36" width="15.125" style="130" customWidth="1"/>
    <col min="37" max="37" width="12.875" style="130" customWidth="1"/>
    <col min="38" max="38" width="11.125" style="130" customWidth="1"/>
    <col min="39" max="39" width="10" style="130" bestFit="1" customWidth="1"/>
    <col min="40" max="40" width="10.625" style="130" bestFit="1" customWidth="1"/>
    <col min="41" max="41" width="8.875" style="130"/>
    <col min="42" max="42" width="12.125" style="130" bestFit="1" customWidth="1"/>
    <col min="43" max="244" width="8.875" style="130"/>
    <col min="245" max="245" width="4.625" style="130" customWidth="1"/>
    <col min="246" max="246" width="20.125" style="130" customWidth="1"/>
    <col min="247" max="292" width="12.625" style="130" customWidth="1"/>
    <col min="293" max="293" width="14" style="130" customWidth="1"/>
    <col min="294" max="294" width="14.5" style="130" customWidth="1"/>
    <col min="295" max="296" width="12.625" style="130" customWidth="1"/>
    <col min="297" max="500" width="8.875" style="130"/>
    <col min="501" max="501" width="4.625" style="130" customWidth="1"/>
    <col min="502" max="502" width="20.125" style="130" customWidth="1"/>
    <col min="503" max="548" width="12.625" style="130" customWidth="1"/>
    <col min="549" max="549" width="14" style="130" customWidth="1"/>
    <col min="550" max="550" width="14.5" style="130" customWidth="1"/>
    <col min="551" max="552" width="12.625" style="130" customWidth="1"/>
    <col min="553" max="756" width="8.875" style="130"/>
    <col min="757" max="757" width="4.625" style="130" customWidth="1"/>
    <col min="758" max="758" width="20.125" style="130" customWidth="1"/>
    <col min="759" max="804" width="12.625" style="130" customWidth="1"/>
    <col min="805" max="805" width="14" style="130" customWidth="1"/>
    <col min="806" max="806" width="14.5" style="130" customWidth="1"/>
    <col min="807" max="808" width="12.625" style="130" customWidth="1"/>
    <col min="809" max="1012" width="8.875" style="130"/>
    <col min="1013" max="1013" width="4.625" style="130" customWidth="1"/>
    <col min="1014" max="1014" width="20.125" style="130" customWidth="1"/>
    <col min="1015" max="1060" width="12.625" style="130" customWidth="1"/>
    <col min="1061" max="1061" width="14" style="130" customWidth="1"/>
    <col min="1062" max="1062" width="14.5" style="130" customWidth="1"/>
    <col min="1063" max="1064" width="12.625" style="130" customWidth="1"/>
    <col min="1065" max="1268" width="8.875" style="130"/>
    <col min="1269" max="1269" width="4.625" style="130" customWidth="1"/>
    <col min="1270" max="1270" width="20.125" style="130" customWidth="1"/>
    <col min="1271" max="1316" width="12.625" style="130" customWidth="1"/>
    <col min="1317" max="1317" width="14" style="130" customWidth="1"/>
    <col min="1318" max="1318" width="14.5" style="130" customWidth="1"/>
    <col min="1319" max="1320" width="12.625" style="130" customWidth="1"/>
    <col min="1321" max="1524" width="8.875" style="130"/>
    <col min="1525" max="1525" width="4.625" style="130" customWidth="1"/>
    <col min="1526" max="1526" width="20.125" style="130" customWidth="1"/>
    <col min="1527" max="1572" width="12.625" style="130" customWidth="1"/>
    <col min="1573" max="1573" width="14" style="130" customWidth="1"/>
    <col min="1574" max="1574" width="14.5" style="130" customWidth="1"/>
    <col min="1575" max="1576" width="12.625" style="130" customWidth="1"/>
    <col min="1577" max="1780" width="8.875" style="130"/>
    <col min="1781" max="1781" width="4.625" style="130" customWidth="1"/>
    <col min="1782" max="1782" width="20.125" style="130" customWidth="1"/>
    <col min="1783" max="1828" width="12.625" style="130" customWidth="1"/>
    <col min="1829" max="1829" width="14" style="130" customWidth="1"/>
    <col min="1830" max="1830" width="14.5" style="130" customWidth="1"/>
    <col min="1831" max="1832" width="12.625" style="130" customWidth="1"/>
    <col min="1833" max="2036" width="8.875" style="130"/>
    <col min="2037" max="2037" width="4.625" style="130" customWidth="1"/>
    <col min="2038" max="2038" width="20.125" style="130" customWidth="1"/>
    <col min="2039" max="2084" width="12.625" style="130" customWidth="1"/>
    <col min="2085" max="2085" width="14" style="130" customWidth="1"/>
    <col min="2086" max="2086" width="14.5" style="130" customWidth="1"/>
    <col min="2087" max="2088" width="12.625" style="130" customWidth="1"/>
    <col min="2089" max="2292" width="8.875" style="130"/>
    <col min="2293" max="2293" width="4.625" style="130" customWidth="1"/>
    <col min="2294" max="2294" width="20.125" style="130" customWidth="1"/>
    <col min="2295" max="2340" width="12.625" style="130" customWidth="1"/>
    <col min="2341" max="2341" width="14" style="130" customWidth="1"/>
    <col min="2342" max="2342" width="14.5" style="130" customWidth="1"/>
    <col min="2343" max="2344" width="12.625" style="130" customWidth="1"/>
    <col min="2345" max="2548" width="8.875" style="130"/>
    <col min="2549" max="2549" width="4.625" style="130" customWidth="1"/>
    <col min="2550" max="2550" width="20.125" style="130" customWidth="1"/>
    <col min="2551" max="2596" width="12.625" style="130" customWidth="1"/>
    <col min="2597" max="2597" width="14" style="130" customWidth="1"/>
    <col min="2598" max="2598" width="14.5" style="130" customWidth="1"/>
    <col min="2599" max="2600" width="12.625" style="130" customWidth="1"/>
    <col min="2601" max="2804" width="8.875" style="130"/>
    <col min="2805" max="2805" width="4.625" style="130" customWidth="1"/>
    <col min="2806" max="2806" width="20.125" style="130" customWidth="1"/>
    <col min="2807" max="2852" width="12.625" style="130" customWidth="1"/>
    <col min="2853" max="2853" width="14" style="130" customWidth="1"/>
    <col min="2854" max="2854" width="14.5" style="130" customWidth="1"/>
    <col min="2855" max="2856" width="12.625" style="130" customWidth="1"/>
    <col min="2857" max="3060" width="8.875" style="130"/>
    <col min="3061" max="3061" width="4.625" style="130" customWidth="1"/>
    <col min="3062" max="3062" width="20.125" style="130" customWidth="1"/>
    <col min="3063" max="3108" width="12.625" style="130" customWidth="1"/>
    <col min="3109" max="3109" width="14" style="130" customWidth="1"/>
    <col min="3110" max="3110" width="14.5" style="130" customWidth="1"/>
    <col min="3111" max="3112" width="12.625" style="130" customWidth="1"/>
    <col min="3113" max="3316" width="8.875" style="130"/>
    <col min="3317" max="3317" width="4.625" style="130" customWidth="1"/>
    <col min="3318" max="3318" width="20.125" style="130" customWidth="1"/>
    <col min="3319" max="3364" width="12.625" style="130" customWidth="1"/>
    <col min="3365" max="3365" width="14" style="130" customWidth="1"/>
    <col min="3366" max="3366" width="14.5" style="130" customWidth="1"/>
    <col min="3367" max="3368" width="12.625" style="130" customWidth="1"/>
    <col min="3369" max="3572" width="8.875" style="130"/>
    <col min="3573" max="3573" width="4.625" style="130" customWidth="1"/>
    <col min="3574" max="3574" width="20.125" style="130" customWidth="1"/>
    <col min="3575" max="3620" width="12.625" style="130" customWidth="1"/>
    <col min="3621" max="3621" width="14" style="130" customWidth="1"/>
    <col min="3622" max="3622" width="14.5" style="130" customWidth="1"/>
    <col min="3623" max="3624" width="12.625" style="130" customWidth="1"/>
    <col min="3625" max="3828" width="8.875" style="130"/>
    <col min="3829" max="3829" width="4.625" style="130" customWidth="1"/>
    <col min="3830" max="3830" width="20.125" style="130" customWidth="1"/>
    <col min="3831" max="3876" width="12.625" style="130" customWidth="1"/>
    <col min="3877" max="3877" width="14" style="130" customWidth="1"/>
    <col min="3878" max="3878" width="14.5" style="130" customWidth="1"/>
    <col min="3879" max="3880" width="12.625" style="130" customWidth="1"/>
    <col min="3881" max="4084" width="8.875" style="130"/>
    <col min="4085" max="4085" width="4.625" style="130" customWidth="1"/>
    <col min="4086" max="4086" width="20.125" style="130" customWidth="1"/>
    <col min="4087" max="4132" width="12.625" style="130" customWidth="1"/>
    <col min="4133" max="4133" width="14" style="130" customWidth="1"/>
    <col min="4134" max="4134" width="14.5" style="130" customWidth="1"/>
    <col min="4135" max="4136" width="12.625" style="130" customWidth="1"/>
    <col min="4137" max="4340" width="8.875" style="130"/>
    <col min="4341" max="4341" width="4.625" style="130" customWidth="1"/>
    <col min="4342" max="4342" width="20.125" style="130" customWidth="1"/>
    <col min="4343" max="4388" width="12.625" style="130" customWidth="1"/>
    <col min="4389" max="4389" width="14" style="130" customWidth="1"/>
    <col min="4390" max="4390" width="14.5" style="130" customWidth="1"/>
    <col min="4391" max="4392" width="12.625" style="130" customWidth="1"/>
    <col min="4393" max="4596" width="8.875" style="130"/>
    <col min="4597" max="4597" width="4.625" style="130" customWidth="1"/>
    <col min="4598" max="4598" width="20.125" style="130" customWidth="1"/>
    <col min="4599" max="4644" width="12.625" style="130" customWidth="1"/>
    <col min="4645" max="4645" width="14" style="130" customWidth="1"/>
    <col min="4646" max="4646" width="14.5" style="130" customWidth="1"/>
    <col min="4647" max="4648" width="12.625" style="130" customWidth="1"/>
    <col min="4649" max="4852" width="8.875" style="130"/>
    <col min="4853" max="4853" width="4.625" style="130" customWidth="1"/>
    <col min="4854" max="4854" width="20.125" style="130" customWidth="1"/>
    <col min="4855" max="4900" width="12.625" style="130" customWidth="1"/>
    <col min="4901" max="4901" width="14" style="130" customWidth="1"/>
    <col min="4902" max="4902" width="14.5" style="130" customWidth="1"/>
    <col min="4903" max="4904" width="12.625" style="130" customWidth="1"/>
    <col min="4905" max="5108" width="8.875" style="130"/>
    <col min="5109" max="5109" width="4.625" style="130" customWidth="1"/>
    <col min="5110" max="5110" width="20.125" style="130" customWidth="1"/>
    <col min="5111" max="5156" width="12.625" style="130" customWidth="1"/>
    <col min="5157" max="5157" width="14" style="130" customWidth="1"/>
    <col min="5158" max="5158" width="14.5" style="130" customWidth="1"/>
    <col min="5159" max="5160" width="12.625" style="130" customWidth="1"/>
    <col min="5161" max="5364" width="8.875" style="130"/>
    <col min="5365" max="5365" width="4.625" style="130" customWidth="1"/>
    <col min="5366" max="5366" width="20.125" style="130" customWidth="1"/>
    <col min="5367" max="5412" width="12.625" style="130" customWidth="1"/>
    <col min="5413" max="5413" width="14" style="130" customWidth="1"/>
    <col min="5414" max="5414" width="14.5" style="130" customWidth="1"/>
    <col min="5415" max="5416" width="12.625" style="130" customWidth="1"/>
    <col min="5417" max="5620" width="8.875" style="130"/>
    <col min="5621" max="5621" width="4.625" style="130" customWidth="1"/>
    <col min="5622" max="5622" width="20.125" style="130" customWidth="1"/>
    <col min="5623" max="5668" width="12.625" style="130" customWidth="1"/>
    <col min="5669" max="5669" width="14" style="130" customWidth="1"/>
    <col min="5670" max="5670" width="14.5" style="130" customWidth="1"/>
    <col min="5671" max="5672" width="12.625" style="130" customWidth="1"/>
    <col min="5673" max="5876" width="8.875" style="130"/>
    <col min="5877" max="5877" width="4.625" style="130" customWidth="1"/>
    <col min="5878" max="5878" width="20.125" style="130" customWidth="1"/>
    <col min="5879" max="5924" width="12.625" style="130" customWidth="1"/>
    <col min="5925" max="5925" width="14" style="130" customWidth="1"/>
    <col min="5926" max="5926" width="14.5" style="130" customWidth="1"/>
    <col min="5927" max="5928" width="12.625" style="130" customWidth="1"/>
    <col min="5929" max="6132" width="8.875" style="130"/>
    <col min="6133" max="6133" width="4.625" style="130" customWidth="1"/>
    <col min="6134" max="6134" width="20.125" style="130" customWidth="1"/>
    <col min="6135" max="6180" width="12.625" style="130" customWidth="1"/>
    <col min="6181" max="6181" width="14" style="130" customWidth="1"/>
    <col min="6182" max="6182" width="14.5" style="130" customWidth="1"/>
    <col min="6183" max="6184" width="12.625" style="130" customWidth="1"/>
    <col min="6185" max="6388" width="8.875" style="130"/>
    <col min="6389" max="6389" width="4.625" style="130" customWidth="1"/>
    <col min="6390" max="6390" width="20.125" style="130" customWidth="1"/>
    <col min="6391" max="6436" width="12.625" style="130" customWidth="1"/>
    <col min="6437" max="6437" width="14" style="130" customWidth="1"/>
    <col min="6438" max="6438" width="14.5" style="130" customWidth="1"/>
    <col min="6439" max="6440" width="12.625" style="130" customWidth="1"/>
    <col min="6441" max="6644" width="8.875" style="130"/>
    <col min="6645" max="6645" width="4.625" style="130" customWidth="1"/>
    <col min="6646" max="6646" width="20.125" style="130" customWidth="1"/>
    <col min="6647" max="6692" width="12.625" style="130" customWidth="1"/>
    <col min="6693" max="6693" width="14" style="130" customWidth="1"/>
    <col min="6694" max="6694" width="14.5" style="130" customWidth="1"/>
    <col min="6695" max="6696" width="12.625" style="130" customWidth="1"/>
    <col min="6697" max="6900" width="8.875" style="130"/>
    <col min="6901" max="6901" width="4.625" style="130" customWidth="1"/>
    <col min="6902" max="6902" width="20.125" style="130" customWidth="1"/>
    <col min="6903" max="6948" width="12.625" style="130" customWidth="1"/>
    <col min="6949" max="6949" width="14" style="130" customWidth="1"/>
    <col min="6950" max="6950" width="14.5" style="130" customWidth="1"/>
    <col min="6951" max="6952" width="12.625" style="130" customWidth="1"/>
    <col min="6953" max="7156" width="8.875" style="130"/>
    <col min="7157" max="7157" width="4.625" style="130" customWidth="1"/>
    <col min="7158" max="7158" width="20.125" style="130" customWidth="1"/>
    <col min="7159" max="7204" width="12.625" style="130" customWidth="1"/>
    <col min="7205" max="7205" width="14" style="130" customWidth="1"/>
    <col min="7206" max="7206" width="14.5" style="130" customWidth="1"/>
    <col min="7207" max="7208" width="12.625" style="130" customWidth="1"/>
    <col min="7209" max="7412" width="8.875" style="130"/>
    <col min="7413" max="7413" width="4.625" style="130" customWidth="1"/>
    <col min="7414" max="7414" width="20.125" style="130" customWidth="1"/>
    <col min="7415" max="7460" width="12.625" style="130" customWidth="1"/>
    <col min="7461" max="7461" width="14" style="130" customWidth="1"/>
    <col min="7462" max="7462" width="14.5" style="130" customWidth="1"/>
    <col min="7463" max="7464" width="12.625" style="130" customWidth="1"/>
    <col min="7465" max="7668" width="8.875" style="130"/>
    <col min="7669" max="7669" width="4.625" style="130" customWidth="1"/>
    <col min="7670" max="7670" width="20.125" style="130" customWidth="1"/>
    <col min="7671" max="7716" width="12.625" style="130" customWidth="1"/>
    <col min="7717" max="7717" width="14" style="130" customWidth="1"/>
    <col min="7718" max="7718" width="14.5" style="130" customWidth="1"/>
    <col min="7719" max="7720" width="12.625" style="130" customWidth="1"/>
    <col min="7721" max="7924" width="8.875" style="130"/>
    <col min="7925" max="7925" width="4.625" style="130" customWidth="1"/>
    <col min="7926" max="7926" width="20.125" style="130" customWidth="1"/>
    <col min="7927" max="7972" width="12.625" style="130" customWidth="1"/>
    <col min="7973" max="7973" width="14" style="130" customWidth="1"/>
    <col min="7974" max="7974" width="14.5" style="130" customWidth="1"/>
    <col min="7975" max="7976" width="12.625" style="130" customWidth="1"/>
    <col min="7977" max="8180" width="8.875" style="130"/>
    <col min="8181" max="8181" width="4.625" style="130" customWidth="1"/>
    <col min="8182" max="8182" width="20.125" style="130" customWidth="1"/>
    <col min="8183" max="8228" width="12.625" style="130" customWidth="1"/>
    <col min="8229" max="8229" width="14" style="130" customWidth="1"/>
    <col min="8230" max="8230" width="14.5" style="130" customWidth="1"/>
    <col min="8231" max="8232" width="12.625" style="130" customWidth="1"/>
    <col min="8233" max="8436" width="8.875" style="130"/>
    <col min="8437" max="8437" width="4.625" style="130" customWidth="1"/>
    <col min="8438" max="8438" width="20.125" style="130" customWidth="1"/>
    <col min="8439" max="8484" width="12.625" style="130" customWidth="1"/>
    <col min="8485" max="8485" width="14" style="130" customWidth="1"/>
    <col min="8486" max="8486" width="14.5" style="130" customWidth="1"/>
    <col min="8487" max="8488" width="12.625" style="130" customWidth="1"/>
    <col min="8489" max="8692" width="8.875" style="130"/>
    <col min="8693" max="8693" width="4.625" style="130" customWidth="1"/>
    <col min="8694" max="8694" width="20.125" style="130" customWidth="1"/>
    <col min="8695" max="8740" width="12.625" style="130" customWidth="1"/>
    <col min="8741" max="8741" width="14" style="130" customWidth="1"/>
    <col min="8742" max="8742" width="14.5" style="130" customWidth="1"/>
    <col min="8743" max="8744" width="12.625" style="130" customWidth="1"/>
    <col min="8745" max="8948" width="8.875" style="130"/>
    <col min="8949" max="8949" width="4.625" style="130" customWidth="1"/>
    <col min="8950" max="8950" width="20.125" style="130" customWidth="1"/>
    <col min="8951" max="8996" width="12.625" style="130" customWidth="1"/>
    <col min="8997" max="8997" width="14" style="130" customWidth="1"/>
    <col min="8998" max="8998" width="14.5" style="130" customWidth="1"/>
    <col min="8999" max="9000" width="12.625" style="130" customWidth="1"/>
    <col min="9001" max="9204" width="8.875" style="130"/>
    <col min="9205" max="9205" width="4.625" style="130" customWidth="1"/>
    <col min="9206" max="9206" width="20.125" style="130" customWidth="1"/>
    <col min="9207" max="9252" width="12.625" style="130" customWidth="1"/>
    <col min="9253" max="9253" width="14" style="130" customWidth="1"/>
    <col min="9254" max="9254" width="14.5" style="130" customWidth="1"/>
    <col min="9255" max="9256" width="12.625" style="130" customWidth="1"/>
    <col min="9257" max="9460" width="8.875" style="130"/>
    <col min="9461" max="9461" width="4.625" style="130" customWidth="1"/>
    <col min="9462" max="9462" width="20.125" style="130" customWidth="1"/>
    <col min="9463" max="9508" width="12.625" style="130" customWidth="1"/>
    <col min="9509" max="9509" width="14" style="130" customWidth="1"/>
    <col min="9510" max="9510" width="14.5" style="130" customWidth="1"/>
    <col min="9511" max="9512" width="12.625" style="130" customWidth="1"/>
    <col min="9513" max="9716" width="8.875" style="130"/>
    <col min="9717" max="9717" width="4.625" style="130" customWidth="1"/>
    <col min="9718" max="9718" width="20.125" style="130" customWidth="1"/>
    <col min="9719" max="9764" width="12.625" style="130" customWidth="1"/>
    <col min="9765" max="9765" width="14" style="130" customWidth="1"/>
    <col min="9766" max="9766" width="14.5" style="130" customWidth="1"/>
    <col min="9767" max="9768" width="12.625" style="130" customWidth="1"/>
    <col min="9769" max="9972" width="8.875" style="130"/>
    <col min="9973" max="9973" width="4.625" style="130" customWidth="1"/>
    <col min="9974" max="9974" width="20.125" style="130" customWidth="1"/>
    <col min="9975" max="10020" width="12.625" style="130" customWidth="1"/>
    <col min="10021" max="10021" width="14" style="130" customWidth="1"/>
    <col min="10022" max="10022" width="14.5" style="130" customWidth="1"/>
    <col min="10023" max="10024" width="12.625" style="130" customWidth="1"/>
    <col min="10025" max="10228" width="8.875" style="130"/>
    <col min="10229" max="10229" width="4.625" style="130" customWidth="1"/>
    <col min="10230" max="10230" width="20.125" style="130" customWidth="1"/>
    <col min="10231" max="10276" width="12.625" style="130" customWidth="1"/>
    <col min="10277" max="10277" width="14" style="130" customWidth="1"/>
    <col min="10278" max="10278" width="14.5" style="130" customWidth="1"/>
    <col min="10279" max="10280" width="12.625" style="130" customWidth="1"/>
    <col min="10281" max="10484" width="8.875" style="130"/>
    <col min="10485" max="10485" width="4.625" style="130" customWidth="1"/>
    <col min="10486" max="10486" width="20.125" style="130" customWidth="1"/>
    <col min="10487" max="10532" width="12.625" style="130" customWidth="1"/>
    <col min="10533" max="10533" width="14" style="130" customWidth="1"/>
    <col min="10534" max="10534" width="14.5" style="130" customWidth="1"/>
    <col min="10535" max="10536" width="12.625" style="130" customWidth="1"/>
    <col min="10537" max="10740" width="8.875" style="130"/>
    <col min="10741" max="10741" width="4.625" style="130" customWidth="1"/>
    <col min="10742" max="10742" width="20.125" style="130" customWidth="1"/>
    <col min="10743" max="10788" width="12.625" style="130" customWidth="1"/>
    <col min="10789" max="10789" width="14" style="130" customWidth="1"/>
    <col min="10790" max="10790" width="14.5" style="130" customWidth="1"/>
    <col min="10791" max="10792" width="12.625" style="130" customWidth="1"/>
    <col min="10793" max="10996" width="8.875" style="130"/>
    <col min="10997" max="10997" width="4.625" style="130" customWidth="1"/>
    <col min="10998" max="10998" width="20.125" style="130" customWidth="1"/>
    <col min="10999" max="11044" width="12.625" style="130" customWidth="1"/>
    <col min="11045" max="11045" width="14" style="130" customWidth="1"/>
    <col min="11046" max="11046" width="14.5" style="130" customWidth="1"/>
    <col min="11047" max="11048" width="12.625" style="130" customWidth="1"/>
    <col min="11049" max="11252" width="8.875" style="130"/>
    <col min="11253" max="11253" width="4.625" style="130" customWidth="1"/>
    <col min="11254" max="11254" width="20.125" style="130" customWidth="1"/>
    <col min="11255" max="11300" width="12.625" style="130" customWidth="1"/>
    <col min="11301" max="11301" width="14" style="130" customWidth="1"/>
    <col min="11302" max="11302" width="14.5" style="130" customWidth="1"/>
    <col min="11303" max="11304" width="12.625" style="130" customWidth="1"/>
    <col min="11305" max="11508" width="8.875" style="130"/>
    <col min="11509" max="11509" width="4.625" style="130" customWidth="1"/>
    <col min="11510" max="11510" width="20.125" style="130" customWidth="1"/>
    <col min="11511" max="11556" width="12.625" style="130" customWidth="1"/>
    <col min="11557" max="11557" width="14" style="130" customWidth="1"/>
    <col min="11558" max="11558" width="14.5" style="130" customWidth="1"/>
    <col min="11559" max="11560" width="12.625" style="130" customWidth="1"/>
    <col min="11561" max="11764" width="8.875" style="130"/>
    <col min="11765" max="11765" width="4.625" style="130" customWidth="1"/>
    <col min="11766" max="11766" width="20.125" style="130" customWidth="1"/>
    <col min="11767" max="11812" width="12.625" style="130" customWidth="1"/>
    <col min="11813" max="11813" width="14" style="130" customWidth="1"/>
    <col min="11814" max="11814" width="14.5" style="130" customWidth="1"/>
    <col min="11815" max="11816" width="12.625" style="130" customWidth="1"/>
    <col min="11817" max="12020" width="8.875" style="130"/>
    <col min="12021" max="12021" width="4.625" style="130" customWidth="1"/>
    <col min="12022" max="12022" width="20.125" style="130" customWidth="1"/>
    <col min="12023" max="12068" width="12.625" style="130" customWidth="1"/>
    <col min="12069" max="12069" width="14" style="130" customWidth="1"/>
    <col min="12070" max="12070" width="14.5" style="130" customWidth="1"/>
    <col min="12071" max="12072" width="12.625" style="130" customWidth="1"/>
    <col min="12073" max="12276" width="8.875" style="130"/>
    <col min="12277" max="12277" width="4.625" style="130" customWidth="1"/>
    <col min="12278" max="12278" width="20.125" style="130" customWidth="1"/>
    <col min="12279" max="12324" width="12.625" style="130" customWidth="1"/>
    <col min="12325" max="12325" width="14" style="130" customWidth="1"/>
    <col min="12326" max="12326" width="14.5" style="130" customWidth="1"/>
    <col min="12327" max="12328" width="12.625" style="130" customWidth="1"/>
    <col min="12329" max="12532" width="8.875" style="130"/>
    <col min="12533" max="12533" width="4.625" style="130" customWidth="1"/>
    <col min="12534" max="12534" width="20.125" style="130" customWidth="1"/>
    <col min="12535" max="12580" width="12.625" style="130" customWidth="1"/>
    <col min="12581" max="12581" width="14" style="130" customWidth="1"/>
    <col min="12582" max="12582" width="14.5" style="130" customWidth="1"/>
    <col min="12583" max="12584" width="12.625" style="130" customWidth="1"/>
    <col min="12585" max="12788" width="8.875" style="130"/>
    <col min="12789" max="12789" width="4.625" style="130" customWidth="1"/>
    <col min="12790" max="12790" width="20.125" style="130" customWidth="1"/>
    <col min="12791" max="12836" width="12.625" style="130" customWidth="1"/>
    <col min="12837" max="12837" width="14" style="130" customWidth="1"/>
    <col min="12838" max="12838" width="14.5" style="130" customWidth="1"/>
    <col min="12839" max="12840" width="12.625" style="130" customWidth="1"/>
    <col min="12841" max="13044" width="8.875" style="130"/>
    <col min="13045" max="13045" width="4.625" style="130" customWidth="1"/>
    <col min="13046" max="13046" width="20.125" style="130" customWidth="1"/>
    <col min="13047" max="13092" width="12.625" style="130" customWidth="1"/>
    <col min="13093" max="13093" width="14" style="130" customWidth="1"/>
    <col min="13094" max="13094" width="14.5" style="130" customWidth="1"/>
    <col min="13095" max="13096" width="12.625" style="130" customWidth="1"/>
    <col min="13097" max="13300" width="8.875" style="130"/>
    <col min="13301" max="13301" width="4.625" style="130" customWidth="1"/>
    <col min="13302" max="13302" width="20.125" style="130" customWidth="1"/>
    <col min="13303" max="13348" width="12.625" style="130" customWidth="1"/>
    <col min="13349" max="13349" width="14" style="130" customWidth="1"/>
    <col min="13350" max="13350" width="14.5" style="130" customWidth="1"/>
    <col min="13351" max="13352" width="12.625" style="130" customWidth="1"/>
    <col min="13353" max="13556" width="8.875" style="130"/>
    <col min="13557" max="13557" width="4.625" style="130" customWidth="1"/>
    <col min="13558" max="13558" width="20.125" style="130" customWidth="1"/>
    <col min="13559" max="13604" width="12.625" style="130" customWidth="1"/>
    <col min="13605" max="13605" width="14" style="130" customWidth="1"/>
    <col min="13606" max="13606" width="14.5" style="130" customWidth="1"/>
    <col min="13607" max="13608" width="12.625" style="130" customWidth="1"/>
    <col min="13609" max="13812" width="8.875" style="130"/>
    <col min="13813" max="13813" width="4.625" style="130" customWidth="1"/>
    <col min="13814" max="13814" width="20.125" style="130" customWidth="1"/>
    <col min="13815" max="13860" width="12.625" style="130" customWidth="1"/>
    <col min="13861" max="13861" width="14" style="130" customWidth="1"/>
    <col min="13862" max="13862" width="14.5" style="130" customWidth="1"/>
    <col min="13863" max="13864" width="12.625" style="130" customWidth="1"/>
    <col min="13865" max="14068" width="8.875" style="130"/>
    <col min="14069" max="14069" width="4.625" style="130" customWidth="1"/>
    <col min="14070" max="14070" width="20.125" style="130" customWidth="1"/>
    <col min="14071" max="14116" width="12.625" style="130" customWidth="1"/>
    <col min="14117" max="14117" width="14" style="130" customWidth="1"/>
    <col min="14118" max="14118" width="14.5" style="130" customWidth="1"/>
    <col min="14119" max="14120" width="12.625" style="130" customWidth="1"/>
    <col min="14121" max="14324" width="8.875" style="130"/>
    <col min="14325" max="14325" width="4.625" style="130" customWidth="1"/>
    <col min="14326" max="14326" width="20.125" style="130" customWidth="1"/>
    <col min="14327" max="14372" width="12.625" style="130" customWidth="1"/>
    <col min="14373" max="14373" width="14" style="130" customWidth="1"/>
    <col min="14374" max="14374" width="14.5" style="130" customWidth="1"/>
    <col min="14375" max="14376" width="12.625" style="130" customWidth="1"/>
    <col min="14377" max="14580" width="8.875" style="130"/>
    <col min="14581" max="14581" width="4.625" style="130" customWidth="1"/>
    <col min="14582" max="14582" width="20.125" style="130" customWidth="1"/>
    <col min="14583" max="14628" width="12.625" style="130" customWidth="1"/>
    <col min="14629" max="14629" width="14" style="130" customWidth="1"/>
    <col min="14630" max="14630" width="14.5" style="130" customWidth="1"/>
    <col min="14631" max="14632" width="12.625" style="130" customWidth="1"/>
    <col min="14633" max="14836" width="8.875" style="130"/>
    <col min="14837" max="14837" width="4.625" style="130" customWidth="1"/>
    <col min="14838" max="14838" width="20.125" style="130" customWidth="1"/>
    <col min="14839" max="14884" width="12.625" style="130" customWidth="1"/>
    <col min="14885" max="14885" width="14" style="130" customWidth="1"/>
    <col min="14886" max="14886" width="14.5" style="130" customWidth="1"/>
    <col min="14887" max="14888" width="12.625" style="130" customWidth="1"/>
    <col min="14889" max="15092" width="8.875" style="130"/>
    <col min="15093" max="15093" width="4.625" style="130" customWidth="1"/>
    <col min="15094" max="15094" width="20.125" style="130" customWidth="1"/>
    <col min="15095" max="15140" width="12.625" style="130" customWidth="1"/>
    <col min="15141" max="15141" width="14" style="130" customWidth="1"/>
    <col min="15142" max="15142" width="14.5" style="130" customWidth="1"/>
    <col min="15143" max="15144" width="12.625" style="130" customWidth="1"/>
    <col min="15145" max="15348" width="8.875" style="130"/>
    <col min="15349" max="15349" width="4.625" style="130" customWidth="1"/>
    <col min="15350" max="15350" width="20.125" style="130" customWidth="1"/>
    <col min="15351" max="15396" width="12.625" style="130" customWidth="1"/>
    <col min="15397" max="15397" width="14" style="130" customWidth="1"/>
    <col min="15398" max="15398" width="14.5" style="130" customWidth="1"/>
    <col min="15399" max="15400" width="12.625" style="130" customWidth="1"/>
    <col min="15401" max="15604" width="8.875" style="130"/>
    <col min="15605" max="15605" width="4.625" style="130" customWidth="1"/>
    <col min="15606" max="15606" width="20.125" style="130" customWidth="1"/>
    <col min="15607" max="15652" width="12.625" style="130" customWidth="1"/>
    <col min="15653" max="15653" width="14" style="130" customWidth="1"/>
    <col min="15654" max="15654" width="14.5" style="130" customWidth="1"/>
    <col min="15655" max="15656" width="12.625" style="130" customWidth="1"/>
    <col min="15657" max="15860" width="8.875" style="130"/>
    <col min="15861" max="15861" width="4.625" style="130" customWidth="1"/>
    <col min="15862" max="15862" width="20.125" style="130" customWidth="1"/>
    <col min="15863" max="15908" width="12.625" style="130" customWidth="1"/>
    <col min="15909" max="15909" width="14" style="130" customWidth="1"/>
    <col min="15910" max="15910" width="14.5" style="130" customWidth="1"/>
    <col min="15911" max="15912" width="12.625" style="130" customWidth="1"/>
    <col min="15913" max="16116" width="8.875" style="130"/>
    <col min="16117" max="16117" width="4.625" style="130" customWidth="1"/>
    <col min="16118" max="16118" width="20.125" style="130" customWidth="1"/>
    <col min="16119" max="16164" width="12.625" style="130" customWidth="1"/>
    <col min="16165" max="16165" width="14" style="130" customWidth="1"/>
    <col min="16166" max="16166" width="14.5" style="130" customWidth="1"/>
    <col min="16167" max="16168" width="12.625" style="130" customWidth="1"/>
    <col min="16169" max="16384" width="8.875" style="130"/>
  </cols>
  <sheetData>
    <row r="1" spans="2:40" ht="39.950000000000003" customHeight="1">
      <c r="B1" s="1393" t="s">
        <v>1043</v>
      </c>
      <c r="AF1" s="155"/>
    </row>
    <row r="2" spans="2:40" ht="9.9499999999999993" customHeight="1">
      <c r="AF2" s="155"/>
    </row>
    <row r="3" spans="2:40" ht="20.100000000000001" customHeight="1">
      <c r="B3" s="156" t="s">
        <v>40</v>
      </c>
      <c r="C3" s="157"/>
      <c r="D3" s="158" t="s">
        <v>31</v>
      </c>
      <c r="E3" s="158" t="s">
        <v>32</v>
      </c>
      <c r="F3" s="158" t="s">
        <v>33</v>
      </c>
      <c r="G3" s="158" t="s">
        <v>34</v>
      </c>
      <c r="H3" s="158"/>
      <c r="I3" s="158"/>
      <c r="J3" s="158" t="s">
        <v>35</v>
      </c>
      <c r="K3" s="158" t="s">
        <v>36</v>
      </c>
      <c r="L3" s="257" t="s">
        <v>37</v>
      </c>
      <c r="M3" s="171" t="s">
        <v>38</v>
      </c>
      <c r="N3" s="158" t="s">
        <v>39</v>
      </c>
      <c r="O3" s="158">
        <v>10</v>
      </c>
      <c r="P3" s="158">
        <v>11</v>
      </c>
      <c r="Q3" s="158">
        <v>12</v>
      </c>
      <c r="R3" s="158">
        <v>13</v>
      </c>
      <c r="S3" s="158">
        <v>14</v>
      </c>
      <c r="T3" s="158">
        <v>15</v>
      </c>
      <c r="U3" s="158">
        <v>16</v>
      </c>
      <c r="V3" s="158">
        <v>17</v>
      </c>
      <c r="W3" s="158">
        <v>18</v>
      </c>
      <c r="X3" s="158">
        <v>19</v>
      </c>
      <c r="Y3" s="158">
        <v>20</v>
      </c>
      <c r="Z3" s="158">
        <v>21</v>
      </c>
      <c r="AA3" s="158">
        <v>22</v>
      </c>
      <c r="AB3" s="158">
        <v>23</v>
      </c>
      <c r="AC3" s="158">
        <v>24</v>
      </c>
      <c r="AD3" s="158">
        <v>25</v>
      </c>
      <c r="AE3" s="158">
        <v>26</v>
      </c>
      <c r="AF3" s="158">
        <v>27</v>
      </c>
      <c r="AG3" s="158">
        <v>28</v>
      </c>
      <c r="AH3" s="158">
        <v>29</v>
      </c>
      <c r="AI3" s="158">
        <v>30</v>
      </c>
      <c r="AJ3" s="158">
        <v>31</v>
      </c>
      <c r="AK3" s="158">
        <v>32</v>
      </c>
      <c r="AL3" s="158">
        <v>33</v>
      </c>
      <c r="AM3" s="158">
        <v>34</v>
      </c>
      <c r="AN3" s="171">
        <v>35</v>
      </c>
    </row>
    <row r="4" spans="2:40" ht="20.100000000000001" customHeight="1">
      <c r="B4" s="159" t="s">
        <v>28</v>
      </c>
      <c r="C4" s="160"/>
      <c r="D4" s="161" t="s">
        <v>180</v>
      </c>
      <c r="E4" s="161" t="s">
        <v>0</v>
      </c>
      <c r="F4" s="161" t="s">
        <v>1</v>
      </c>
      <c r="G4" s="161" t="s">
        <v>42</v>
      </c>
      <c r="H4" s="161" t="s">
        <v>193</v>
      </c>
      <c r="I4" s="161" t="s">
        <v>194</v>
      </c>
      <c r="J4" s="161" t="s">
        <v>43</v>
      </c>
      <c r="K4" s="161" t="s">
        <v>44</v>
      </c>
      <c r="L4" s="258" t="s">
        <v>45</v>
      </c>
      <c r="M4" s="172" t="s">
        <v>46</v>
      </c>
      <c r="N4" s="161" t="s">
        <v>47</v>
      </c>
      <c r="O4" s="161" t="s">
        <v>2</v>
      </c>
      <c r="P4" s="161" t="s">
        <v>48</v>
      </c>
      <c r="Q4" s="161" t="s">
        <v>49</v>
      </c>
      <c r="R4" s="161" t="s">
        <v>50</v>
      </c>
      <c r="S4" s="161" t="s">
        <v>51</v>
      </c>
      <c r="T4" s="161" t="s">
        <v>52</v>
      </c>
      <c r="U4" s="161" t="s">
        <v>53</v>
      </c>
      <c r="V4" s="161" t="s">
        <v>54</v>
      </c>
      <c r="W4" s="161" t="s">
        <v>3</v>
      </c>
      <c r="X4" s="161" t="s">
        <v>55</v>
      </c>
      <c r="Y4" s="161" t="s">
        <v>56</v>
      </c>
      <c r="Z4" s="161" t="s">
        <v>57</v>
      </c>
      <c r="AA4" s="161" t="s">
        <v>58</v>
      </c>
      <c r="AB4" s="161" t="s">
        <v>59</v>
      </c>
      <c r="AC4" s="161" t="s">
        <v>4</v>
      </c>
      <c r="AD4" s="161" t="s">
        <v>60</v>
      </c>
      <c r="AE4" s="161" t="s">
        <v>61</v>
      </c>
      <c r="AF4" s="161" t="s">
        <v>62</v>
      </c>
      <c r="AG4" s="161" t="s">
        <v>5</v>
      </c>
      <c r="AH4" s="161" t="s">
        <v>63</v>
      </c>
      <c r="AI4" s="161" t="s">
        <v>64</v>
      </c>
      <c r="AJ4" s="161" t="s">
        <v>6</v>
      </c>
      <c r="AK4" s="161" t="s">
        <v>65</v>
      </c>
      <c r="AL4" s="161" t="s">
        <v>66</v>
      </c>
      <c r="AM4" s="161" t="s">
        <v>7</v>
      </c>
      <c r="AN4" s="172" t="s">
        <v>8</v>
      </c>
    </row>
    <row r="5" spans="2:40">
      <c r="B5" s="162" t="s">
        <v>31</v>
      </c>
      <c r="C5" s="163" t="s">
        <v>41</v>
      </c>
      <c r="D5" s="173">
        <f>図11!D5/図11!D$50</f>
        <v>8.0183587317273472E-2</v>
      </c>
      <c r="E5" s="173">
        <f>図11!E5/図11!E$50</f>
        <v>0.15644405874718245</v>
      </c>
      <c r="F5" s="173">
        <f>図11!F5/図11!F$50</f>
        <v>1.7641478649409481E-3</v>
      </c>
      <c r="G5" s="173">
        <f>図11!G5/図11!G$50</f>
        <v>0</v>
      </c>
      <c r="H5" s="173">
        <f>図11!H5/図11!H$50</f>
        <v>0</v>
      </c>
      <c r="I5" s="173">
        <f>図11!I5/図11!I$50</f>
        <v>0</v>
      </c>
      <c r="J5" s="173">
        <f>図11!J5/図11!J$50</f>
        <v>0</v>
      </c>
      <c r="K5" s="173">
        <f>図11!K5/図11!K$50</f>
        <v>0.11644488216866174</v>
      </c>
      <c r="L5" s="259">
        <f>図11!L5/図11!L$50</f>
        <v>7.5898917101567672E-4</v>
      </c>
      <c r="M5" s="168">
        <f>図11!M5/図11!M$50</f>
        <v>1.0113426890709165E-4</v>
      </c>
      <c r="N5" s="173">
        <f>図11!N5/図11!N$50</f>
        <v>1.7704905023810517E-3</v>
      </c>
      <c r="O5" s="173">
        <f>図11!O5/図11!O$50</f>
        <v>1.9472275062034188E-3</v>
      </c>
      <c r="P5" s="173">
        <f>図11!P5/図11!P$50</f>
        <v>1.5306225262591409E-5</v>
      </c>
      <c r="Q5" s="173">
        <f>図11!Q5/図11!Q$50</f>
        <v>0</v>
      </c>
      <c r="R5" s="173">
        <f>図11!R5/図11!R$50</f>
        <v>4.0021469294861728E-6</v>
      </c>
      <c r="S5" s="173">
        <f>図11!S5/図11!S$50</f>
        <v>0</v>
      </c>
      <c r="T5" s="173">
        <f>図11!T5/図11!T$50</f>
        <v>0</v>
      </c>
      <c r="U5" s="173">
        <f>図11!U5/図11!U$50</f>
        <v>0</v>
      </c>
      <c r="V5" s="173">
        <f>図11!V5/図11!V$50</f>
        <v>0</v>
      </c>
      <c r="W5" s="173">
        <f>図11!W5/図11!W$50</f>
        <v>0</v>
      </c>
      <c r="X5" s="173">
        <f>図11!X5/図11!X$50</f>
        <v>3.5643930866366019E-3</v>
      </c>
      <c r="Y5" s="173">
        <f>図11!Y5/図11!Y$50</f>
        <v>1.4563625531639854E-3</v>
      </c>
      <c r="Z5" s="173">
        <f>図11!Z5/図11!Z$50</f>
        <v>0</v>
      </c>
      <c r="AA5" s="173">
        <f>図11!AA5/図11!AA$50</f>
        <v>0</v>
      </c>
      <c r="AB5" s="173">
        <f>図11!AB5/図11!AB$50</f>
        <v>1.2253349804812507E-4</v>
      </c>
      <c r="AC5" s="173">
        <f>図11!AC5/図11!AC$50</f>
        <v>0</v>
      </c>
      <c r="AD5" s="173">
        <f>図11!AD5/図11!AD$50</f>
        <v>1.0798131675251575E-6</v>
      </c>
      <c r="AE5" s="173">
        <f>図11!AE5/図11!AE$50</f>
        <v>9.1691413144257473E-6</v>
      </c>
      <c r="AF5" s="173">
        <f>図11!AF5/図11!AF$50</f>
        <v>0</v>
      </c>
      <c r="AG5" s="173">
        <f>図11!AG5/図11!AG$50</f>
        <v>2.1525222814615088E-6</v>
      </c>
      <c r="AH5" s="173">
        <f>図11!AH5/図11!AH$50</f>
        <v>4.8439257150036672E-4</v>
      </c>
      <c r="AI5" s="173">
        <f>図11!AI5/図11!AI$50</f>
        <v>3.041311880112669E-3</v>
      </c>
      <c r="AJ5" s="173">
        <f>図11!AJ5/図11!AJ$50</f>
        <v>1.7515378659767734E-3</v>
      </c>
      <c r="AK5" s="173">
        <f>図11!AK5/図11!AK$50</f>
        <v>1.3028450922728359E-5</v>
      </c>
      <c r="AL5" s="173">
        <f>図11!AL5/図11!AL$50</f>
        <v>1.0841082701445268E-2</v>
      </c>
      <c r="AM5" s="173">
        <f>図11!AM5/図11!AM$50</f>
        <v>0</v>
      </c>
      <c r="AN5" s="168">
        <f>図11!AN5/図11!AN$50</f>
        <v>0</v>
      </c>
    </row>
    <row r="6" spans="2:40">
      <c r="B6" s="131" t="s">
        <v>32</v>
      </c>
      <c r="C6" s="132" t="s">
        <v>0</v>
      </c>
      <c r="D6" s="174">
        <f>図11!D6/図11!D$50</f>
        <v>1.0096385214361099E-2</v>
      </c>
      <c r="E6" s="174">
        <f>図11!E6/図11!E$50</f>
        <v>6.0119869263809696E-2</v>
      </c>
      <c r="F6" s="174">
        <f>図11!F6/図11!F$50</f>
        <v>2.4830167048715238E-4</v>
      </c>
      <c r="G6" s="174">
        <f>図11!G6/図11!G$50</f>
        <v>0</v>
      </c>
      <c r="H6" s="174">
        <f>図11!H6/図11!H$50</f>
        <v>0</v>
      </c>
      <c r="I6" s="174">
        <f>図11!I6/図11!I$50</f>
        <v>0</v>
      </c>
      <c r="J6" s="174">
        <f>図11!J6/図11!J$50</f>
        <v>0</v>
      </c>
      <c r="K6" s="174">
        <f>図11!K6/図11!K$50</f>
        <v>0.13192851227816266</v>
      </c>
      <c r="L6" s="260">
        <f>図11!L6/図11!L$50</f>
        <v>5.0955147923397858E-4</v>
      </c>
      <c r="M6" s="169">
        <f>図11!M6/図11!M$50</f>
        <v>0</v>
      </c>
      <c r="N6" s="174">
        <f>図11!N6/図11!N$50</f>
        <v>1.1676193327819405E-4</v>
      </c>
      <c r="O6" s="174">
        <f>図11!O6/図11!O$50</f>
        <v>0</v>
      </c>
      <c r="P6" s="174">
        <f>図11!P6/図11!P$50</f>
        <v>1.4817255820514432E-8</v>
      </c>
      <c r="Q6" s="174">
        <f>図11!Q6/図11!Q$50</f>
        <v>0</v>
      </c>
      <c r="R6" s="174">
        <f>図11!R6/図11!R$50</f>
        <v>0</v>
      </c>
      <c r="S6" s="174">
        <f>図11!S6/図11!S$50</f>
        <v>0</v>
      </c>
      <c r="T6" s="174">
        <f>図11!T6/図11!T$50</f>
        <v>0</v>
      </c>
      <c r="U6" s="174">
        <f>図11!U6/図11!U$50</f>
        <v>0</v>
      </c>
      <c r="V6" s="174">
        <f>図11!V6/図11!V$50</f>
        <v>0</v>
      </c>
      <c r="W6" s="174">
        <f>図11!W6/図11!W$50</f>
        <v>0</v>
      </c>
      <c r="X6" s="174">
        <f>図11!X6/図11!X$50</f>
        <v>1.1886171708710436E-4</v>
      </c>
      <c r="Y6" s="174">
        <f>図11!Y6/図11!Y$50</f>
        <v>0</v>
      </c>
      <c r="Z6" s="174">
        <f>図11!Z6/図11!Z$50</f>
        <v>0</v>
      </c>
      <c r="AA6" s="174">
        <f>図11!AA6/図11!AA$50</f>
        <v>0</v>
      </c>
      <c r="AB6" s="174">
        <f>図11!AB6/図11!AB$50</f>
        <v>0</v>
      </c>
      <c r="AC6" s="174">
        <f>図11!AC6/図11!AC$50</f>
        <v>0</v>
      </c>
      <c r="AD6" s="174">
        <f>図11!AD6/図11!AD$50</f>
        <v>0</v>
      </c>
      <c r="AE6" s="174">
        <f>図11!AE6/図11!AE$50</f>
        <v>1.17727893914131E-6</v>
      </c>
      <c r="AF6" s="174">
        <f>図11!AF6/図11!AF$50</f>
        <v>0</v>
      </c>
      <c r="AG6" s="174">
        <f>図11!AG6/図11!AG$50</f>
        <v>1.3468853209608513E-7</v>
      </c>
      <c r="AH6" s="174">
        <f>図11!AH6/図11!AH$50</f>
        <v>3.8289932861033504E-4</v>
      </c>
      <c r="AI6" s="174">
        <f>図11!AI6/図11!AI$50</f>
        <v>5.6159282228880386E-4</v>
      </c>
      <c r="AJ6" s="174">
        <f>図11!AJ6/図11!AJ$50</f>
        <v>0</v>
      </c>
      <c r="AK6" s="174">
        <f>図11!AK6/図11!AK$50</f>
        <v>0</v>
      </c>
      <c r="AL6" s="174">
        <f>図11!AL6/図11!AL$50</f>
        <v>2.4400093767427081E-3</v>
      </c>
      <c r="AM6" s="174">
        <f>図11!AM6/図11!AM$50</f>
        <v>0</v>
      </c>
      <c r="AN6" s="169">
        <f>図11!AN6/図11!AN$50</f>
        <v>0</v>
      </c>
    </row>
    <row r="7" spans="2:40">
      <c r="B7" s="131" t="s">
        <v>33</v>
      </c>
      <c r="C7" s="132" t="s">
        <v>1</v>
      </c>
      <c r="D7" s="174">
        <f>図11!D7/図11!D$50</f>
        <v>8.9096713781284989E-5</v>
      </c>
      <c r="E7" s="174">
        <f>図11!E7/図11!E$50</f>
        <v>0</v>
      </c>
      <c r="F7" s="174">
        <f>図11!F7/図11!F$50</f>
        <v>9.4852740935415777E-2</v>
      </c>
      <c r="G7" s="174">
        <f>図11!G7/図11!G$50</f>
        <v>1.0231675592960979E-4</v>
      </c>
      <c r="H7" s="174">
        <f>図11!H7/図11!H$50</f>
        <v>0</v>
      </c>
      <c r="I7" s="174">
        <f>図11!I7/図11!I$50</f>
        <v>0</v>
      </c>
      <c r="J7" s="174">
        <f>図11!J7/図11!J$50</f>
        <v>8.5870081522951614E-5</v>
      </c>
      <c r="K7" s="174">
        <f>図11!K7/図11!K$50</f>
        <v>3.4054266410610262E-4</v>
      </c>
      <c r="L7" s="260">
        <f>図11!L7/図11!L$50</f>
        <v>1.1024229225057608E-6</v>
      </c>
      <c r="M7" s="169">
        <f>図11!M7/図11!M$50</f>
        <v>9.9280293282838161E-2</v>
      </c>
      <c r="N7" s="174">
        <f>図11!N7/図11!N$50</f>
        <v>3.1570103382066973E-4</v>
      </c>
      <c r="O7" s="174">
        <f>図11!O7/図11!O$50</f>
        <v>0</v>
      </c>
      <c r="P7" s="174">
        <f>図11!P7/図11!P$50</f>
        <v>1.4817255820514432E-8</v>
      </c>
      <c r="Q7" s="174">
        <f>図11!Q7/図11!Q$50</f>
        <v>3.724815920927479E-7</v>
      </c>
      <c r="R7" s="174">
        <f>図11!R7/図11!R$50</f>
        <v>0</v>
      </c>
      <c r="S7" s="174">
        <f>図11!S7/図11!S$50</f>
        <v>0</v>
      </c>
      <c r="T7" s="174">
        <f>図11!T7/図11!T$50</f>
        <v>0</v>
      </c>
      <c r="U7" s="174">
        <f>図11!U7/図11!U$50</f>
        <v>0</v>
      </c>
      <c r="V7" s="174">
        <f>図11!V7/図11!V$50</f>
        <v>2.2395380436148396E-6</v>
      </c>
      <c r="W7" s="174">
        <f>図11!W7/図11!W$50</f>
        <v>0</v>
      </c>
      <c r="X7" s="174">
        <f>図11!X7/図11!X$50</f>
        <v>9.9338696628569923E-5</v>
      </c>
      <c r="Y7" s="174">
        <f>図11!Y7/図11!Y$50</f>
        <v>1.5332195890169719E-4</v>
      </c>
      <c r="Z7" s="174">
        <f>図11!Z7/図11!Z$50</f>
        <v>0</v>
      </c>
      <c r="AA7" s="174">
        <f>図11!AA7/図11!AA$50</f>
        <v>0</v>
      </c>
      <c r="AB7" s="174">
        <f>図11!AB7/図11!AB$50</f>
        <v>0</v>
      </c>
      <c r="AC7" s="174">
        <f>図11!AC7/図11!AC$50</f>
        <v>0</v>
      </c>
      <c r="AD7" s="174">
        <f>図11!AD7/図11!AD$50</f>
        <v>0</v>
      </c>
      <c r="AE7" s="174">
        <f>図11!AE7/図11!AE$50</f>
        <v>0</v>
      </c>
      <c r="AF7" s="174">
        <f>図11!AF7/図11!AF$50</f>
        <v>0</v>
      </c>
      <c r="AG7" s="174">
        <f>図11!AG7/図11!AG$50</f>
        <v>2.5690590381290313E-7</v>
      </c>
      <c r="AH7" s="174">
        <f>図11!AH7/図11!AH$50</f>
        <v>0</v>
      </c>
      <c r="AI7" s="174">
        <f>図11!AI7/図11!AI$50</f>
        <v>1.0344212921884853E-4</v>
      </c>
      <c r="AJ7" s="174">
        <f>図11!AJ7/図11!AJ$50</f>
        <v>0</v>
      </c>
      <c r="AK7" s="174">
        <f>図11!AK7/図11!AK$50</f>
        <v>0</v>
      </c>
      <c r="AL7" s="174">
        <f>図11!AL7/図11!AL$50</f>
        <v>8.5084322657142102E-4</v>
      </c>
      <c r="AM7" s="174">
        <f>図11!AM7/図11!AM$50</f>
        <v>0</v>
      </c>
      <c r="AN7" s="169">
        <f>図11!AN7/図11!AN$50</f>
        <v>0</v>
      </c>
    </row>
    <row r="8" spans="2:40">
      <c r="B8" s="131" t="s">
        <v>34</v>
      </c>
      <c r="C8" s="132" t="s">
        <v>42</v>
      </c>
      <c r="D8" s="174">
        <f>図11!D8/図11!D$50</f>
        <v>0</v>
      </c>
      <c r="E8" s="174">
        <f>図11!E8/図11!E$50</f>
        <v>0</v>
      </c>
      <c r="F8" s="174">
        <f>図11!F8/図11!F$50</f>
        <v>0</v>
      </c>
      <c r="G8" s="174">
        <f>図11!G8/図11!G$50</f>
        <v>3.8074344299923492E-2</v>
      </c>
      <c r="H8" s="174">
        <f>図11!H8/図11!H$50</f>
        <v>0</v>
      </c>
      <c r="I8" s="174">
        <f>図11!I8/図11!I$50</f>
        <v>0</v>
      </c>
      <c r="J8" s="174">
        <f>図11!J8/図11!J$50</f>
        <v>0</v>
      </c>
      <c r="K8" s="174">
        <f>図11!K8/図11!K$50</f>
        <v>4.0606677956433024E-2</v>
      </c>
      <c r="L8" s="260">
        <f>図11!L8/図11!L$50</f>
        <v>2.611001658566276E-7</v>
      </c>
      <c r="M8" s="169">
        <f>図11!M8/図11!M$50</f>
        <v>0</v>
      </c>
      <c r="N8" s="174">
        <f>図11!N8/図11!N$50</f>
        <v>9.6023345023843235E-5</v>
      </c>
      <c r="O8" s="174">
        <f>図11!O8/図11!O$50</f>
        <v>0</v>
      </c>
      <c r="P8" s="174">
        <f>図11!P8/図11!P$50</f>
        <v>0</v>
      </c>
      <c r="Q8" s="174">
        <f>図11!Q8/図11!Q$50</f>
        <v>0</v>
      </c>
      <c r="R8" s="174">
        <f>図11!R8/図11!R$50</f>
        <v>0</v>
      </c>
      <c r="S8" s="174">
        <f>図11!S8/図11!S$50</f>
        <v>0</v>
      </c>
      <c r="T8" s="174">
        <f>図11!T8/図11!T$50</f>
        <v>0</v>
      </c>
      <c r="U8" s="174">
        <f>図11!U8/図11!U$50</f>
        <v>0</v>
      </c>
      <c r="V8" s="174">
        <f>図11!V8/図11!V$50</f>
        <v>0</v>
      </c>
      <c r="W8" s="174">
        <f>図11!W8/図11!W$50</f>
        <v>0</v>
      </c>
      <c r="X8" s="174">
        <f>図11!X8/図11!X$50</f>
        <v>9.6095356133039207E-4</v>
      </c>
      <c r="Y8" s="174">
        <f>図11!Y8/図11!Y$50</f>
        <v>0</v>
      </c>
      <c r="Z8" s="174">
        <f>図11!Z8/図11!Z$50</f>
        <v>0</v>
      </c>
      <c r="AA8" s="174">
        <f>図11!AA8/図11!AA$50</f>
        <v>0</v>
      </c>
      <c r="AB8" s="174">
        <f>図11!AB8/図11!AB$50</f>
        <v>0</v>
      </c>
      <c r="AC8" s="174">
        <f>図11!AC8/図11!AC$50</f>
        <v>0</v>
      </c>
      <c r="AD8" s="174">
        <f>図11!AD8/図11!AD$50</f>
        <v>0</v>
      </c>
      <c r="AE8" s="174">
        <f>図11!AE8/図11!AE$50</f>
        <v>1.0278248199184709E-6</v>
      </c>
      <c r="AF8" s="174">
        <f>図11!AF8/図11!AF$50</f>
        <v>0</v>
      </c>
      <c r="AG8" s="174">
        <f>図11!AG8/図11!AG$50</f>
        <v>5.0134064724653914E-7</v>
      </c>
      <c r="AH8" s="174">
        <f>図11!AH8/図11!AH$50</f>
        <v>0</v>
      </c>
      <c r="AI8" s="174">
        <f>図11!AI8/図11!AI$50</f>
        <v>1.3058626367820729E-3</v>
      </c>
      <c r="AJ8" s="174">
        <f>図11!AJ8/図11!AJ$50</f>
        <v>0</v>
      </c>
      <c r="AK8" s="174">
        <f>図11!AK8/図11!AK$50</f>
        <v>0</v>
      </c>
      <c r="AL8" s="174">
        <f>図11!AL8/図11!AL$50</f>
        <v>5.455774666509078E-3</v>
      </c>
      <c r="AM8" s="174">
        <f>図11!AM8/図11!AM$50</f>
        <v>0</v>
      </c>
      <c r="AN8" s="169">
        <f>図11!AN8/図11!AN$50</f>
        <v>0</v>
      </c>
    </row>
    <row r="9" spans="2:40">
      <c r="B9" s="131"/>
      <c r="C9" s="132" t="s">
        <v>193</v>
      </c>
      <c r="D9" s="174">
        <f>図11!D9/図11!D$50</f>
        <v>0</v>
      </c>
      <c r="E9" s="174">
        <f>図11!E9/図11!E$50</f>
        <v>0</v>
      </c>
      <c r="F9" s="174">
        <f>図11!F9/図11!F$50</f>
        <v>0</v>
      </c>
      <c r="G9" s="174">
        <f>図11!G9/図11!G$50</f>
        <v>0</v>
      </c>
      <c r="H9" s="174">
        <f>図11!H9/図11!H$50</f>
        <v>0</v>
      </c>
      <c r="I9" s="174">
        <f>図11!I9/図11!I$50</f>
        <v>0</v>
      </c>
      <c r="J9" s="174">
        <f>図11!J9/図11!J$50</f>
        <v>0</v>
      </c>
      <c r="K9" s="174">
        <f>図11!K9/図11!K$50</f>
        <v>0</v>
      </c>
      <c r="L9" s="260">
        <f>図11!L9/図11!L$50</f>
        <v>0</v>
      </c>
      <c r="M9" s="169">
        <f>図11!M9/図11!M$50</f>
        <v>0</v>
      </c>
      <c r="N9" s="174">
        <f>図11!N9/図11!N$50</f>
        <v>0</v>
      </c>
      <c r="O9" s="174">
        <f>図11!O9/図11!O$50</f>
        <v>0</v>
      </c>
      <c r="P9" s="174">
        <f>図11!P9/図11!P$50</f>
        <v>0</v>
      </c>
      <c r="Q9" s="174">
        <f>図11!Q9/図11!Q$50</f>
        <v>0</v>
      </c>
      <c r="R9" s="174">
        <f>図11!R9/図11!R$50</f>
        <v>0</v>
      </c>
      <c r="S9" s="174">
        <f>図11!S9/図11!S$50</f>
        <v>0</v>
      </c>
      <c r="T9" s="174">
        <f>図11!T9/図11!T$50</f>
        <v>0</v>
      </c>
      <c r="U9" s="174">
        <f>図11!U9/図11!U$50</f>
        <v>0</v>
      </c>
      <c r="V9" s="174">
        <f>図11!V9/図11!V$50</f>
        <v>0</v>
      </c>
      <c r="W9" s="174">
        <f>図11!W9/図11!W$50</f>
        <v>0</v>
      </c>
      <c r="X9" s="174">
        <f>図11!X9/図11!X$50</f>
        <v>0</v>
      </c>
      <c r="Y9" s="174">
        <f>図11!Y9/図11!Y$50</f>
        <v>0</v>
      </c>
      <c r="Z9" s="174">
        <f>図11!Z9/図11!Z$50</f>
        <v>0</v>
      </c>
      <c r="AA9" s="174">
        <f>図11!AA9/図11!AA$50</f>
        <v>0</v>
      </c>
      <c r="AB9" s="174">
        <f>図11!AB9/図11!AB$50</f>
        <v>0</v>
      </c>
      <c r="AC9" s="174">
        <f>図11!AC9/図11!AC$50</f>
        <v>0</v>
      </c>
      <c r="AD9" s="174">
        <f>図11!AD9/図11!AD$50</f>
        <v>0</v>
      </c>
      <c r="AE9" s="174">
        <f>図11!AE9/図11!AE$50</f>
        <v>0</v>
      </c>
      <c r="AF9" s="174">
        <f>図11!AF9/図11!AF$50</f>
        <v>0</v>
      </c>
      <c r="AG9" s="174">
        <f>図11!AG9/図11!AG$50</f>
        <v>0</v>
      </c>
      <c r="AH9" s="174">
        <f>図11!AH9/図11!AH$50</f>
        <v>0</v>
      </c>
      <c r="AI9" s="174">
        <f>図11!AI9/図11!AI$50</f>
        <v>0</v>
      </c>
      <c r="AJ9" s="174">
        <f>図11!AJ9/図11!AJ$50</f>
        <v>0</v>
      </c>
      <c r="AK9" s="174">
        <f>図11!AK9/図11!AK$50</f>
        <v>0</v>
      </c>
      <c r="AL9" s="174">
        <f>図11!AL9/図11!AL$50</f>
        <v>1.2515268738881874E-5</v>
      </c>
      <c r="AM9" s="174">
        <f>図11!AM9/図11!AM$50</f>
        <v>0</v>
      </c>
      <c r="AN9" s="169">
        <f>図11!AN9/図11!AN$50</f>
        <v>0</v>
      </c>
    </row>
    <row r="10" spans="2:40">
      <c r="B10" s="131"/>
      <c r="C10" s="132" t="s">
        <v>194</v>
      </c>
      <c r="D10" s="174">
        <f>図11!D10/図11!D$50</f>
        <v>0</v>
      </c>
      <c r="E10" s="174">
        <f>図11!E10/図11!E$50</f>
        <v>0</v>
      </c>
      <c r="F10" s="174">
        <f>図11!F10/図11!F$50</f>
        <v>0</v>
      </c>
      <c r="G10" s="174">
        <f>図11!G10/図11!G$50</f>
        <v>0</v>
      </c>
      <c r="H10" s="174">
        <f>図11!H10/図11!H$50</f>
        <v>0</v>
      </c>
      <c r="I10" s="174">
        <f>図11!I10/図11!I$50</f>
        <v>0</v>
      </c>
      <c r="J10" s="174">
        <f>図11!J10/図11!J$50</f>
        <v>0</v>
      </c>
      <c r="K10" s="174">
        <f>図11!K10/図11!K$50</f>
        <v>0</v>
      </c>
      <c r="L10" s="260">
        <f>図11!L10/図11!L$50</f>
        <v>0</v>
      </c>
      <c r="M10" s="169">
        <f>図11!M10/図11!M$50</f>
        <v>0</v>
      </c>
      <c r="N10" s="174">
        <f>図11!N10/図11!N$50</f>
        <v>0</v>
      </c>
      <c r="O10" s="174">
        <f>図11!O10/図11!O$50</f>
        <v>0</v>
      </c>
      <c r="P10" s="174">
        <f>図11!P10/図11!P$50</f>
        <v>0</v>
      </c>
      <c r="Q10" s="174">
        <f>図11!Q10/図11!Q$50</f>
        <v>0</v>
      </c>
      <c r="R10" s="174">
        <f>図11!R10/図11!R$50</f>
        <v>0</v>
      </c>
      <c r="S10" s="174">
        <f>図11!S10/図11!S$50</f>
        <v>0</v>
      </c>
      <c r="T10" s="174">
        <f>図11!T10/図11!T$50</f>
        <v>0</v>
      </c>
      <c r="U10" s="174">
        <f>図11!U10/図11!U$50</f>
        <v>0</v>
      </c>
      <c r="V10" s="174">
        <f>図11!V10/図11!V$50</f>
        <v>0</v>
      </c>
      <c r="W10" s="174">
        <f>図11!W10/図11!W$50</f>
        <v>0</v>
      </c>
      <c r="X10" s="174">
        <f>図11!X10/図11!X$50</f>
        <v>0</v>
      </c>
      <c r="Y10" s="174">
        <f>図11!Y10/図11!Y$50</f>
        <v>0</v>
      </c>
      <c r="Z10" s="174">
        <f>図11!Z10/図11!Z$50</f>
        <v>0</v>
      </c>
      <c r="AA10" s="174">
        <f>図11!AA10/図11!AA$50</f>
        <v>0</v>
      </c>
      <c r="AB10" s="174">
        <f>図11!AB10/図11!AB$50</f>
        <v>0</v>
      </c>
      <c r="AC10" s="174">
        <f>図11!AC10/図11!AC$50</f>
        <v>0</v>
      </c>
      <c r="AD10" s="174">
        <f>図11!AD10/図11!AD$50</f>
        <v>0</v>
      </c>
      <c r="AE10" s="174">
        <f>図11!AE10/図11!AE$50</f>
        <v>0</v>
      </c>
      <c r="AF10" s="174">
        <f>図11!AF10/図11!AF$50</f>
        <v>0</v>
      </c>
      <c r="AG10" s="174">
        <f>図11!AG10/図11!AG$50</f>
        <v>0</v>
      </c>
      <c r="AH10" s="174">
        <f>図11!AH10/図11!AH$50</f>
        <v>0</v>
      </c>
      <c r="AI10" s="174">
        <f>図11!AI10/図11!AI$50</f>
        <v>0</v>
      </c>
      <c r="AJ10" s="174">
        <f>図11!AJ10/図11!AJ$50</f>
        <v>0</v>
      </c>
      <c r="AK10" s="174">
        <f>図11!AK10/図11!AK$50</f>
        <v>0</v>
      </c>
      <c r="AL10" s="174">
        <f>図11!AL10/図11!AL$50</f>
        <v>1.6626943336043235E-5</v>
      </c>
      <c r="AM10" s="174">
        <f>図11!AM10/図11!AM$50</f>
        <v>0</v>
      </c>
      <c r="AN10" s="169">
        <f>図11!AN10/図11!AN$50</f>
        <v>0</v>
      </c>
    </row>
    <row r="11" spans="2:40">
      <c r="B11" s="131" t="s">
        <v>35</v>
      </c>
      <c r="C11" s="132" t="s">
        <v>43</v>
      </c>
      <c r="D11" s="174">
        <f>図11!D11/図11!D$50</f>
        <v>0</v>
      </c>
      <c r="E11" s="174">
        <f>図11!E11/図11!E$50</f>
        <v>0</v>
      </c>
      <c r="F11" s="174">
        <f>図11!F11/図11!F$50</f>
        <v>5.272042958255357E-4</v>
      </c>
      <c r="G11" s="174">
        <f>図11!G11/図11!G$50</f>
        <v>0</v>
      </c>
      <c r="H11" s="174">
        <f>図11!H11/図11!H$50</f>
        <v>0</v>
      </c>
      <c r="I11" s="174">
        <f>図11!I11/図11!I$50</f>
        <v>0</v>
      </c>
      <c r="J11" s="174">
        <f>図11!J11/図11!J$50</f>
        <v>3.7814461360491471E-3</v>
      </c>
      <c r="K11" s="174">
        <f>図11!K11/図11!K$50</f>
        <v>8.1987867084563718E-6</v>
      </c>
      <c r="L11" s="260">
        <f>図11!L11/図11!L$50</f>
        <v>1.0444006634265104E-6</v>
      </c>
      <c r="M11" s="169">
        <f>図11!M11/図11!M$50</f>
        <v>2.9536963193357063E-3</v>
      </c>
      <c r="N11" s="174">
        <f>図11!N11/図11!N$50</f>
        <v>1.3556819232320456E-2</v>
      </c>
      <c r="O11" s="174">
        <f>図11!O11/図11!O$50</f>
        <v>6.0020581539873392E-2</v>
      </c>
      <c r="P11" s="174">
        <f>図11!P11/図11!P$50</f>
        <v>0.10062195431306609</v>
      </c>
      <c r="Q11" s="174">
        <f>図11!Q11/図11!Q$50</f>
        <v>2.3192832389935013E-3</v>
      </c>
      <c r="R11" s="174">
        <f>図11!R11/図11!R$50</f>
        <v>6.9828659196288848E-2</v>
      </c>
      <c r="S11" s="174">
        <f>図11!S11/図11!S$50</f>
        <v>4.4444939402008022E-5</v>
      </c>
      <c r="T11" s="174">
        <f>図11!T11/図11!T$50</f>
        <v>7.3289995938254199E-5</v>
      </c>
      <c r="U11" s="174">
        <f>図11!U11/図11!U$50</f>
        <v>1.2756588988006699E-5</v>
      </c>
      <c r="V11" s="174">
        <f>図11!V11/図11!V$50</f>
        <v>5.3120065725532364E-5</v>
      </c>
      <c r="W11" s="174">
        <f>図11!W11/図11!W$50</f>
        <v>5.1259533192400494E-6</v>
      </c>
      <c r="X11" s="174">
        <f>図11!X11/図11!X$50</f>
        <v>3.3992097717722446E-4</v>
      </c>
      <c r="Y11" s="174">
        <f>図11!Y11/図11!Y$50</f>
        <v>1.0495924844780537E-2</v>
      </c>
      <c r="Z11" s="174">
        <f>図11!Z11/図11!Z$50</f>
        <v>4.1688892671246952E-2</v>
      </c>
      <c r="AA11" s="174">
        <f>図11!AA11/図11!AA$50</f>
        <v>2.5786659926945067E-5</v>
      </c>
      <c r="AB11" s="174">
        <f>図11!AB11/図11!AB$50</f>
        <v>0</v>
      </c>
      <c r="AC11" s="174">
        <f>図11!AC11/図11!AC$50</f>
        <v>0</v>
      </c>
      <c r="AD11" s="174">
        <f>図11!AD11/図11!AD$50</f>
        <v>0</v>
      </c>
      <c r="AE11" s="174">
        <f>図11!AE11/図11!AE$50</f>
        <v>1.1012408784840761E-6</v>
      </c>
      <c r="AF11" s="174">
        <f>図11!AF11/図11!AF$50</f>
        <v>0</v>
      </c>
      <c r="AG11" s="174">
        <f>図11!AG11/図11!AG$50</f>
        <v>6.1108685858409003E-7</v>
      </c>
      <c r="AH11" s="174">
        <f>図11!AH11/図11!AH$50</f>
        <v>1.1117759107542277E-4</v>
      </c>
      <c r="AI11" s="174">
        <f>図11!AI11/図11!AI$50</f>
        <v>1.0435362928775306E-5</v>
      </c>
      <c r="AJ11" s="174">
        <f>図11!AJ11/図11!AJ$50</f>
        <v>0</v>
      </c>
      <c r="AK11" s="174">
        <f>図11!AK11/図11!AK$50</f>
        <v>3.2051464441915365E-6</v>
      </c>
      <c r="AL11" s="174">
        <f>図11!AL11/図11!AL$50</f>
        <v>-1.0634016522200995E-5</v>
      </c>
      <c r="AM11" s="174">
        <f>図11!AM11/図11!AM$50</f>
        <v>0</v>
      </c>
      <c r="AN11" s="169">
        <f>図11!AN11/図11!AN$50</f>
        <v>3.3616151838889807E-4</v>
      </c>
    </row>
    <row r="12" spans="2:40">
      <c r="B12" s="131" t="s">
        <v>36</v>
      </c>
      <c r="C12" s="132" t="s">
        <v>44</v>
      </c>
      <c r="D12" s="174">
        <f>図11!D12/図11!D$50</f>
        <v>2.3928911169117682E-2</v>
      </c>
      <c r="E12" s="174">
        <f>図11!E12/図11!E$50</f>
        <v>0.39348867517532649</v>
      </c>
      <c r="F12" s="174">
        <f>図11!F12/図11!F$50</f>
        <v>6.6046779110492046E-3</v>
      </c>
      <c r="G12" s="174">
        <f>図11!G12/図11!G$50</f>
        <v>5.7618535754345647E-2</v>
      </c>
      <c r="H12" s="174">
        <f>図11!H12/図11!H$50</f>
        <v>1.9751859251859252E-2</v>
      </c>
      <c r="I12" s="174">
        <f>図11!I12/図11!I$50</f>
        <v>2.1517968683241746E-2</v>
      </c>
      <c r="J12" s="174">
        <f>図11!J12/図11!J$50</f>
        <v>0</v>
      </c>
      <c r="K12" s="174">
        <f>図11!K12/図11!K$50</f>
        <v>9.6264834023712886E-2</v>
      </c>
      <c r="L12" s="260">
        <f>図11!L12/図11!L$50</f>
        <v>9.7190185070698668E-4</v>
      </c>
      <c r="M12" s="169">
        <f>図11!M12/図11!M$50</f>
        <v>1.1586775255172277E-3</v>
      </c>
      <c r="N12" s="174">
        <f>図11!N12/図11!N$50</f>
        <v>7.3400899408438925E-3</v>
      </c>
      <c r="O12" s="174">
        <f>図11!O12/図11!O$50</f>
        <v>0</v>
      </c>
      <c r="P12" s="174">
        <f>図11!P12/図11!P$50</f>
        <v>2.9993089231885309E-4</v>
      </c>
      <c r="Q12" s="174">
        <f>図11!Q12/図11!Q$50</f>
        <v>4.1239033410268515E-6</v>
      </c>
      <c r="R12" s="174">
        <f>図11!R12/図11!R$50</f>
        <v>0</v>
      </c>
      <c r="S12" s="174">
        <f>図11!S12/図11!S$50</f>
        <v>0</v>
      </c>
      <c r="T12" s="174">
        <f>図11!T12/図11!T$50</f>
        <v>0</v>
      </c>
      <c r="U12" s="174">
        <f>図11!U12/図11!U$50</f>
        <v>0</v>
      </c>
      <c r="V12" s="174">
        <f>図11!V12/図11!V$50</f>
        <v>0</v>
      </c>
      <c r="W12" s="174">
        <f>図11!W12/図11!W$50</f>
        <v>0</v>
      </c>
      <c r="X12" s="174">
        <f>図11!X12/図11!X$50</f>
        <v>1.0124210825816474E-3</v>
      </c>
      <c r="Y12" s="174">
        <f>図11!Y12/図11!Y$50</f>
        <v>0</v>
      </c>
      <c r="Z12" s="174">
        <f>図11!Z12/図11!Z$50</f>
        <v>0</v>
      </c>
      <c r="AA12" s="174">
        <f>図11!AA12/図11!AA$50</f>
        <v>0</v>
      </c>
      <c r="AB12" s="174">
        <f>図11!AB12/図11!AB$50</f>
        <v>1.5336368108689411E-4</v>
      </c>
      <c r="AC12" s="174">
        <f>図11!AC12/図11!AC$50</f>
        <v>0</v>
      </c>
      <c r="AD12" s="174">
        <f>図11!AD12/図11!AD$50</f>
        <v>0</v>
      </c>
      <c r="AE12" s="174">
        <f>図11!AE12/図11!AE$50</f>
        <v>5.0581042349610264E-5</v>
      </c>
      <c r="AF12" s="174">
        <f>図11!AF12/図11!AF$50</f>
        <v>9.3025058625167158E-8</v>
      </c>
      <c r="AG12" s="174">
        <f>図11!AG12/図11!AG$50</f>
        <v>1.3466358977532661E-5</v>
      </c>
      <c r="AH12" s="174">
        <f>図11!AH12/図11!AH$50</f>
        <v>7.0536237964387489E-4</v>
      </c>
      <c r="AI12" s="174">
        <f>図11!AI12/図11!AI$50</f>
        <v>1.5802515400346939E-2</v>
      </c>
      <c r="AJ12" s="174">
        <f>図11!AJ12/図11!AJ$50</f>
        <v>1.3278043538263794E-3</v>
      </c>
      <c r="AK12" s="174">
        <f>図11!AK12/図11!AK$50</f>
        <v>5.3352054130301233E-6</v>
      </c>
      <c r="AL12" s="174">
        <f>図11!AL12/図11!AL$50</f>
        <v>9.8966359662065448E-2</v>
      </c>
      <c r="AM12" s="174">
        <f>図11!AM12/図11!AM$50</f>
        <v>0</v>
      </c>
      <c r="AN12" s="169">
        <f>図11!AN12/図11!AN$50</f>
        <v>2.5214293161203759E-3</v>
      </c>
    </row>
    <row r="13" spans="2:40">
      <c r="B13" s="131" t="s">
        <v>37</v>
      </c>
      <c r="C13" s="132" t="s">
        <v>45</v>
      </c>
      <c r="D13" s="174">
        <f>図11!D13/図11!D$50</f>
        <v>2.8047447711679004E-3</v>
      </c>
      <c r="E13" s="174">
        <f>図11!E13/図11!E$50</f>
        <v>9.4581943353887275E-4</v>
      </c>
      <c r="F13" s="174">
        <f>図11!F13/図11!F$50</f>
        <v>2.902450787080416E-3</v>
      </c>
      <c r="G13" s="174">
        <f>図11!G13/図11!G$50</f>
        <v>1.4088055087987758E-2</v>
      </c>
      <c r="H13" s="174">
        <f>図11!H13/図11!H$50</f>
        <v>0</v>
      </c>
      <c r="I13" s="174">
        <f>図11!I13/図11!I$50</f>
        <v>0</v>
      </c>
      <c r="J13" s="174">
        <f>図11!J13/図11!J$50</f>
        <v>4.7040166916588249E-3</v>
      </c>
      <c r="K13" s="174">
        <f>図11!K13/図11!K$50</f>
        <v>7.8093678941218295E-4</v>
      </c>
      <c r="L13" s="260">
        <f>図11!L13/図11!L$50</f>
        <v>0.21238934792554467</v>
      </c>
      <c r="M13" s="169">
        <f>図11!M13/図11!M$50</f>
        <v>4.4883810478893822E-3</v>
      </c>
      <c r="N13" s="174">
        <f>図11!N13/図11!N$50</f>
        <v>1.7377055349533158E-3</v>
      </c>
      <c r="O13" s="174">
        <f>図11!O13/図11!O$50</f>
        <v>1.0803823473944157E-2</v>
      </c>
      <c r="P13" s="174">
        <f>図11!P13/図11!P$50</f>
        <v>2.0467519982551199E-3</v>
      </c>
      <c r="Q13" s="174">
        <f>図11!Q13/図11!Q$50</f>
        <v>6.3279301330956546E-4</v>
      </c>
      <c r="R13" s="174">
        <f>図11!R13/図11!R$50</f>
        <v>8.1794989578854078E-4</v>
      </c>
      <c r="S13" s="174">
        <f>図11!S13/図11!S$50</f>
        <v>1.54437727645326E-3</v>
      </c>
      <c r="T13" s="174">
        <f>図11!T13/図11!T$50</f>
        <v>2.0703553694645092E-3</v>
      </c>
      <c r="U13" s="174">
        <f>図11!U13/図11!U$50</f>
        <v>3.4791920834239868E-3</v>
      </c>
      <c r="V13" s="174">
        <f>図11!V13/図11!V$50</f>
        <v>3.0034683150601755E-3</v>
      </c>
      <c r="W13" s="174">
        <f>図11!W13/図11!W$50</f>
        <v>2.2274634580257504E-3</v>
      </c>
      <c r="X13" s="174">
        <f>図11!X13/図11!X$50</f>
        <v>3.0084676212197266E-3</v>
      </c>
      <c r="Y13" s="174">
        <f>図11!Y13/図11!Y$50</f>
        <v>2.380904558239365E-3</v>
      </c>
      <c r="Z13" s="174">
        <f>図11!Z13/図11!Z$50</f>
        <v>1.9332943306526256E-4</v>
      </c>
      <c r="AA13" s="174">
        <f>図11!AA13/図11!AA$50</f>
        <v>1.1237985432831813E-3</v>
      </c>
      <c r="AB13" s="174">
        <f>図11!AB13/図11!AB$50</f>
        <v>3.6677906410117014E-3</v>
      </c>
      <c r="AC13" s="174">
        <f>図11!AC13/図11!AC$50</f>
        <v>1.0984042602882878E-3</v>
      </c>
      <c r="AD13" s="174">
        <f>図11!AD13/図11!AD$50</f>
        <v>1.529916584261903E-5</v>
      </c>
      <c r="AE13" s="174">
        <f>図11!AE13/図11!AE$50</f>
        <v>1.3326246970640386E-3</v>
      </c>
      <c r="AF13" s="174">
        <f>図11!AF13/図11!AF$50</f>
        <v>1.0877420105040796E-3</v>
      </c>
      <c r="AG13" s="174">
        <f>図11!AG13/図11!AG$50</f>
        <v>1.9163259865744168E-3</v>
      </c>
      <c r="AH13" s="174">
        <f>図11!AH13/図11!AH$50</f>
        <v>1.9676822658620992E-4</v>
      </c>
      <c r="AI13" s="174">
        <f>図11!AI13/図11!AI$50</f>
        <v>3.5129869085671317E-3</v>
      </c>
      <c r="AJ13" s="174">
        <f>図11!AJ13/図11!AJ$50</f>
        <v>1.8293519976075968E-2</v>
      </c>
      <c r="AK13" s="174">
        <f>図11!AK13/図11!AK$50</f>
        <v>1.8601896614340334E-3</v>
      </c>
      <c r="AL13" s="174">
        <f>図11!AL13/図11!AL$50</f>
        <v>3.9616293859380735E-3</v>
      </c>
      <c r="AM13" s="174">
        <f>図11!AM13/図11!AM$50</f>
        <v>1.9603262724451821E-2</v>
      </c>
      <c r="AN13" s="169">
        <f>図11!AN13/図11!AN$50</f>
        <v>7.7791361000568238E-3</v>
      </c>
    </row>
    <row r="14" spans="2:40">
      <c r="B14" s="131" t="s">
        <v>38</v>
      </c>
      <c r="C14" s="132" t="s">
        <v>46</v>
      </c>
      <c r="D14" s="174">
        <f>図11!D14/図11!D$50</f>
        <v>1.3617964503337679E-2</v>
      </c>
      <c r="E14" s="174">
        <f>図11!E14/図11!E$50</f>
        <v>4.7424104253631595E-3</v>
      </c>
      <c r="F14" s="174">
        <f>図11!F14/図11!F$50</f>
        <v>1.0196260698570018E-2</v>
      </c>
      <c r="G14" s="174">
        <f>図11!G14/図11!G$50</f>
        <v>2.0146289211935729E-3</v>
      </c>
      <c r="H14" s="174">
        <f>図11!H14/図11!H$50</f>
        <v>0</v>
      </c>
      <c r="I14" s="174">
        <f>図11!I14/図11!I$50</f>
        <v>0</v>
      </c>
      <c r="J14" s="174">
        <f>図11!J14/図11!J$50</f>
        <v>2.0753196804257946E-3</v>
      </c>
      <c r="K14" s="174">
        <f>図11!K14/図11!K$50</f>
        <v>1.1428918352705729E-2</v>
      </c>
      <c r="L14" s="260">
        <f>図11!L14/図11!L$50</f>
        <v>4.2276178410323552E-3</v>
      </c>
      <c r="M14" s="169">
        <f>図11!M14/図11!M$50</f>
        <v>0.25272892851398449</v>
      </c>
      <c r="N14" s="174">
        <f>図11!N14/図11!N$50</f>
        <v>1.9485008086822284E-2</v>
      </c>
      <c r="O14" s="174">
        <f>図11!O14/図11!O$50</f>
        <v>3.1986029500207153E-4</v>
      </c>
      <c r="P14" s="174">
        <f>図11!P14/図11!P$50</f>
        <v>1.4592255790879919E-2</v>
      </c>
      <c r="Q14" s="174">
        <f>図11!Q14/図11!Q$50</f>
        <v>1.4135543390779749E-3</v>
      </c>
      <c r="R14" s="174">
        <f>図11!R14/図11!R$50</f>
        <v>2.3296497276539016E-3</v>
      </c>
      <c r="S14" s="174">
        <f>図11!S14/図11!S$50</f>
        <v>4.4365802437013558E-3</v>
      </c>
      <c r="T14" s="174">
        <f>図11!T14/図11!T$50</f>
        <v>1.6704005268768321E-3</v>
      </c>
      <c r="U14" s="174">
        <f>図11!U14/図11!U$50</f>
        <v>4.8716510593563378E-3</v>
      </c>
      <c r="V14" s="174">
        <f>図11!V14/図11!V$50</f>
        <v>7.5885741387263846E-4</v>
      </c>
      <c r="W14" s="174">
        <f>図11!W14/図11!W$50</f>
        <v>6.3757183797129181E-3</v>
      </c>
      <c r="X14" s="174">
        <f>図11!X14/図11!X$50</f>
        <v>4.6716126863437499E-2</v>
      </c>
      <c r="Y14" s="174">
        <f>図11!Y14/図11!Y$50</f>
        <v>4.0532801532390882E-2</v>
      </c>
      <c r="Z14" s="174">
        <f>図11!Z14/図11!Z$50</f>
        <v>8.0149296395758541E-4</v>
      </c>
      <c r="AA14" s="174">
        <f>図11!AA14/図11!AA$50</f>
        <v>2.327403201782265E-3</v>
      </c>
      <c r="AB14" s="174">
        <f>図11!AB14/図11!AB$50</f>
        <v>7.4914492697610606E-3</v>
      </c>
      <c r="AC14" s="174">
        <f>図11!AC14/図11!AC$50</f>
        <v>3.8372833864077625E-3</v>
      </c>
      <c r="AD14" s="174">
        <f>図11!AD14/図11!AD$50</f>
        <v>4.2689131785498169E-4</v>
      </c>
      <c r="AE14" s="174">
        <f>図11!AE14/図11!AE$50</f>
        <v>4.6719043028808447E-3</v>
      </c>
      <c r="AF14" s="174">
        <f>図11!AF14/図11!AF$50</f>
        <v>1.6964218021943946E-2</v>
      </c>
      <c r="AG14" s="174">
        <f>図11!AG14/図11!AG$50</f>
        <v>1.452398820465679E-3</v>
      </c>
      <c r="AH14" s="174">
        <f>図11!AH14/図11!AH$50</f>
        <v>4.1723006426036104E-3</v>
      </c>
      <c r="AI14" s="174">
        <f>図11!AI14/図11!AI$50</f>
        <v>5.9301219215365216E-3</v>
      </c>
      <c r="AJ14" s="174">
        <f>図11!AJ14/図11!AJ$50</f>
        <v>1.6665225425454837E-2</v>
      </c>
      <c r="AK14" s="174">
        <f>図11!AK14/図11!AK$50</f>
        <v>3.9579066016481772E-3</v>
      </c>
      <c r="AL14" s="174">
        <f>図11!AL14/図11!AL$50</f>
        <v>5.6647351591981058E-3</v>
      </c>
      <c r="AM14" s="174">
        <f>図11!AM14/図11!AM$50</f>
        <v>0.44325306395088288</v>
      </c>
      <c r="AN14" s="169">
        <f>図11!AN14/図11!AN$50</f>
        <v>1.2988085080565441E-2</v>
      </c>
    </row>
    <row r="15" spans="2:40">
      <c r="B15" s="131" t="s">
        <v>39</v>
      </c>
      <c r="C15" s="132" t="s">
        <v>47</v>
      </c>
      <c r="D15" s="174">
        <f>図11!D15/図11!D$50</f>
        <v>6.3945122506250812E-2</v>
      </c>
      <c r="E15" s="174">
        <f>図11!E15/図11!E$50</f>
        <v>1.1379952641257579E-2</v>
      </c>
      <c r="F15" s="174">
        <f>図11!F15/図11!F$50</f>
        <v>1.1873508614375426E-3</v>
      </c>
      <c r="G15" s="174">
        <f>図11!G15/図11!G$50</f>
        <v>5.1681728208959185E-3</v>
      </c>
      <c r="H15" s="174">
        <f>図11!H15/図11!H$50</f>
        <v>0.14974025974025973</v>
      </c>
      <c r="I15" s="174">
        <f>図11!I15/図11!I$50</f>
        <v>4.894556955815374E-2</v>
      </c>
      <c r="J15" s="174">
        <f>図11!J15/図11!J$50</f>
        <v>9.235811962809249E-3</v>
      </c>
      <c r="K15" s="174">
        <f>図11!K15/図11!K$50</f>
        <v>7.3139621900599056E-3</v>
      </c>
      <c r="L15" s="260">
        <f>図11!L15/図11!L$50</f>
        <v>4.6388883167249449E-2</v>
      </c>
      <c r="M15" s="169">
        <f>図11!M15/図11!M$50</f>
        <v>4.0824792156729989E-2</v>
      </c>
      <c r="N15" s="174">
        <f>図11!N15/図11!N$50</f>
        <v>0.20277543258568065</v>
      </c>
      <c r="O15" s="174">
        <f>図11!O15/図11!O$50</f>
        <v>4.4992790521205965E-2</v>
      </c>
      <c r="P15" s="174">
        <f>図11!P15/図11!P$50</f>
        <v>1.3066419238250805E-2</v>
      </c>
      <c r="Q15" s="174">
        <f>図11!Q15/図11!Q$50</f>
        <v>2.5733955022847754E-3</v>
      </c>
      <c r="R15" s="174">
        <f>図11!R15/図11!R$50</f>
        <v>3.4725294858175028E-3</v>
      </c>
      <c r="S15" s="174">
        <f>図11!S15/図11!S$50</f>
        <v>9.9783697920199574E-3</v>
      </c>
      <c r="T15" s="174">
        <f>図11!T15/図11!T$50</f>
        <v>6.2212053397126751E-3</v>
      </c>
      <c r="U15" s="174">
        <f>図11!U15/図11!U$50</f>
        <v>1.0338008375864075E-2</v>
      </c>
      <c r="V15" s="174">
        <f>図11!V15/図11!V$50</f>
        <v>6.957877679097061E-3</v>
      </c>
      <c r="W15" s="174">
        <f>図11!W15/図11!W$50</f>
        <v>4.1838278025532185E-3</v>
      </c>
      <c r="X15" s="174">
        <f>図11!X15/図11!X$50</f>
        <v>9.6830527122878221E-2</v>
      </c>
      <c r="Y15" s="174">
        <f>図11!Y15/図11!Y$50</f>
        <v>3.6568937583290684E-3</v>
      </c>
      <c r="Z15" s="174">
        <f>図11!Z15/図11!Z$50</f>
        <v>2.9462747407258018E-4</v>
      </c>
      <c r="AA15" s="174">
        <f>図11!AA15/図11!AA$50</f>
        <v>9.5276975195861049E-3</v>
      </c>
      <c r="AB15" s="174">
        <f>図11!AB15/図11!AB$50</f>
        <v>9.3027498072804346E-6</v>
      </c>
      <c r="AC15" s="174">
        <f>図11!AC15/図11!AC$50</f>
        <v>1.6565488221270999E-5</v>
      </c>
      <c r="AD15" s="174">
        <f>図11!AD15/図11!AD$50</f>
        <v>1.5076988457070688E-5</v>
      </c>
      <c r="AE15" s="174">
        <f>図11!AE15/図11!AE$50</f>
        <v>3.7240295707403171E-4</v>
      </c>
      <c r="AF15" s="174">
        <f>図11!AF15/図11!AF$50</f>
        <v>1.9340618450523681E-3</v>
      </c>
      <c r="AG15" s="174">
        <f>図11!AG15/図11!AG$50</f>
        <v>4.2858888605804636E-4</v>
      </c>
      <c r="AH15" s="174">
        <f>図11!AH15/図11!AH$50</f>
        <v>4.1747900694597065E-3</v>
      </c>
      <c r="AI15" s="174">
        <f>図11!AI15/図11!AI$50</f>
        <v>0.12296814115581592</v>
      </c>
      <c r="AJ15" s="174">
        <f>図11!AJ15/図11!AJ$50</f>
        <v>2.0866479374076104E-3</v>
      </c>
      <c r="AK15" s="174">
        <f>図11!AK15/図11!AK$50</f>
        <v>3.9100059786039178E-3</v>
      </c>
      <c r="AL15" s="174">
        <f>図11!AL15/図11!AL$50</f>
        <v>6.3487473196019856E-3</v>
      </c>
      <c r="AM15" s="174">
        <f>図11!AM15/図11!AM$50</f>
        <v>2.2088059940703102E-2</v>
      </c>
      <c r="AN15" s="169">
        <f>図11!AN15/図11!AN$50</f>
        <v>1.4902482649718709E-2</v>
      </c>
    </row>
    <row r="16" spans="2:40">
      <c r="B16" s="164">
        <v>10</v>
      </c>
      <c r="C16" s="132" t="s">
        <v>2</v>
      </c>
      <c r="D16" s="174">
        <f>図11!D16/図11!D$50</f>
        <v>9.0603477352953505E-3</v>
      </c>
      <c r="E16" s="174">
        <f>図11!E16/図11!E$50</f>
        <v>1.7348507674149556E-3</v>
      </c>
      <c r="F16" s="174">
        <f>図11!F16/図11!F$50</f>
        <v>8.9942574462276506E-3</v>
      </c>
      <c r="G16" s="174">
        <f>図11!G16/図11!G$50</f>
        <v>5.9894960153408283E-2</v>
      </c>
      <c r="H16" s="174">
        <f>図11!H16/図11!H$50</f>
        <v>0.19384615384615386</v>
      </c>
      <c r="I16" s="174">
        <f>図11!I16/図11!I$50</f>
        <v>2.3944257713446049E-2</v>
      </c>
      <c r="J16" s="174">
        <f>図11!J16/図11!J$50</f>
        <v>1.7042151759865728E-2</v>
      </c>
      <c r="K16" s="174">
        <f>図11!K16/図11!K$50</f>
        <v>4.2474143361425441E-3</v>
      </c>
      <c r="L16" s="260">
        <f>図11!L16/図11!L$50</f>
        <v>2.9404810567478E-3</v>
      </c>
      <c r="M16" s="169">
        <f>図11!M16/図11!M$50</f>
        <v>5.6992938345465276E-3</v>
      </c>
      <c r="N16" s="174">
        <f>図11!N16/図11!N$50</f>
        <v>1.6157487284832035E-2</v>
      </c>
      <c r="O16" s="174">
        <f>図11!O16/図11!O$50</f>
        <v>0.26423756977453861</v>
      </c>
      <c r="P16" s="174">
        <f>図11!P16/図11!P$50</f>
        <v>1.5252083009823248E-2</v>
      </c>
      <c r="Q16" s="174">
        <f>図11!Q16/図11!Q$50</f>
        <v>1.1244913298257983E-2</v>
      </c>
      <c r="R16" s="174">
        <f>図11!R16/図11!R$50</f>
        <v>4.5467501899908083E-3</v>
      </c>
      <c r="S16" s="174">
        <f>図11!S16/図11!S$50</f>
        <v>4.8629496253564958E-3</v>
      </c>
      <c r="T16" s="174">
        <f>図11!T16/図11!T$50</f>
        <v>1.0687657801245643E-3</v>
      </c>
      <c r="U16" s="174">
        <f>図11!U16/図11!U$50</f>
        <v>1.6449587896603588E-3</v>
      </c>
      <c r="V16" s="174">
        <f>図11!V16/図11!V$50</f>
        <v>1.6424276414725883E-3</v>
      </c>
      <c r="W16" s="174">
        <f>図11!W16/図11!W$50</f>
        <v>8.8133459238275104E-4</v>
      </c>
      <c r="X16" s="174">
        <f>図11!X16/図11!X$50</f>
        <v>2.8813028198798841E-3</v>
      </c>
      <c r="Y16" s="174">
        <f>図11!Y16/図11!Y$50</f>
        <v>1.6449089709247008E-2</v>
      </c>
      <c r="Z16" s="174">
        <f>図11!Z16/図11!Z$50</f>
        <v>2.5441194971621825E-2</v>
      </c>
      <c r="AA16" s="174">
        <f>図11!AA16/図11!AA$50</f>
        <v>7.9287958601452439E-3</v>
      </c>
      <c r="AB16" s="174">
        <f>図11!AB16/図11!AB$50</f>
        <v>2.3935321893478172E-3</v>
      </c>
      <c r="AC16" s="174">
        <f>図11!AC16/図11!AC$50</f>
        <v>7.0106249943409154E-4</v>
      </c>
      <c r="AD16" s="174">
        <f>図11!AD16/図11!AD$50</f>
        <v>3.3435676730611357E-4</v>
      </c>
      <c r="AE16" s="174">
        <f>図11!AE16/図11!AE$50</f>
        <v>0.11770096333064788</v>
      </c>
      <c r="AF16" s="174">
        <f>図11!AF16/図11!AF$50</f>
        <v>1.1498207329599412E-3</v>
      </c>
      <c r="AG16" s="174">
        <f>図11!AG16/図11!AG$50</f>
        <v>4.4895079903248336E-3</v>
      </c>
      <c r="AH16" s="174">
        <f>図11!AH16/図11!AH$50</f>
        <v>5.7376193404496036E-3</v>
      </c>
      <c r="AI16" s="174">
        <f>図11!AI16/図11!AI$50</f>
        <v>4.8376009397708246E-3</v>
      </c>
      <c r="AJ16" s="174">
        <f>図11!AJ16/図11!AJ$50</f>
        <v>5.7106460992663336E-3</v>
      </c>
      <c r="AK16" s="174">
        <f>図11!AK16/図11!AK$50</f>
        <v>2.0175324013819466E-3</v>
      </c>
      <c r="AL16" s="174">
        <f>図11!AL16/図11!AL$50</f>
        <v>7.8358203805461071E-3</v>
      </c>
      <c r="AM16" s="174">
        <f>図11!AM16/図11!AM$50</f>
        <v>0</v>
      </c>
      <c r="AN16" s="169">
        <f>図11!AN16/図11!AN$50</f>
        <v>1.7545312503813745E-2</v>
      </c>
    </row>
    <row r="17" spans="2:40">
      <c r="B17" s="164">
        <v>11</v>
      </c>
      <c r="C17" s="132" t="s">
        <v>48</v>
      </c>
      <c r="D17" s="174">
        <f>図11!D17/図11!D$50</f>
        <v>2.6705774200717954E-3</v>
      </c>
      <c r="E17" s="174">
        <f>図11!E17/図11!E$50</f>
        <v>8.6880649367070627E-4</v>
      </c>
      <c r="F17" s="174">
        <f>図11!F17/図11!F$50</f>
        <v>5.8998415531774813E-4</v>
      </c>
      <c r="G17" s="174">
        <f>図11!G17/図11!G$50</f>
        <v>2.5903596021423106E-5</v>
      </c>
      <c r="H17" s="174">
        <f>図11!H17/図11!H$50</f>
        <v>0</v>
      </c>
      <c r="I17" s="174">
        <f>図11!I17/図11!I$50</f>
        <v>0</v>
      </c>
      <c r="J17" s="174">
        <f>図11!J17/図11!J$50</f>
        <v>3.2588005317757458E-5</v>
      </c>
      <c r="K17" s="174">
        <f>図11!K17/図11!K$50</f>
        <v>1.1275998072827228E-3</v>
      </c>
      <c r="L17" s="260">
        <f>図11!L17/図11!L$50</f>
        <v>3.8210558716640462E-4</v>
      </c>
      <c r="M17" s="169">
        <f>図11!M17/図11!M$50</f>
        <v>3.9957930499137035E-3</v>
      </c>
      <c r="N17" s="174">
        <f>図11!N17/図11!N$50</f>
        <v>8.7759406197361004E-3</v>
      </c>
      <c r="O17" s="174">
        <f>図11!O17/図11!O$50</f>
        <v>2.202343563219927E-2</v>
      </c>
      <c r="P17" s="174">
        <f>図11!P17/図11!P$50</f>
        <v>7.5223918369959619E-2</v>
      </c>
      <c r="Q17" s="174">
        <f>図11!Q17/図11!Q$50</f>
        <v>4.4431732771063499E-3</v>
      </c>
      <c r="R17" s="174">
        <f>図11!R17/図11!R$50</f>
        <v>2.5880994827002751E-3</v>
      </c>
      <c r="S17" s="174">
        <f>図11!S17/図11!S$50</f>
        <v>3.8161396887234382E-3</v>
      </c>
      <c r="T17" s="174">
        <f>図11!T17/図11!T$50</f>
        <v>3.9283770752887867E-3</v>
      </c>
      <c r="U17" s="174">
        <f>図11!U17/図11!U$50</f>
        <v>1.4275756512226873E-2</v>
      </c>
      <c r="V17" s="174">
        <f>図11!V17/図11!V$50</f>
        <v>1.4027042632271664E-2</v>
      </c>
      <c r="W17" s="174">
        <f>図11!W17/図11!W$50</f>
        <v>1.9861195771685509E-2</v>
      </c>
      <c r="X17" s="174">
        <f>図11!X17/図11!X$50</f>
        <v>2.7426694869973371E-3</v>
      </c>
      <c r="Y17" s="174">
        <f>図11!Y17/図11!Y$50</f>
        <v>5.9900906247016543E-2</v>
      </c>
      <c r="Z17" s="174">
        <f>図11!Z17/図11!Z$50</f>
        <v>7.8521137514934175E-5</v>
      </c>
      <c r="AA17" s="174">
        <f>図11!AA17/図11!AA$50</f>
        <v>1.0435834766323144E-3</v>
      </c>
      <c r="AB17" s="174">
        <f>図11!AB17/図11!AB$50</f>
        <v>3.8488763128038202E-4</v>
      </c>
      <c r="AC17" s="174">
        <f>図11!AC17/図11!AC$50</f>
        <v>1.077058552231519E-5</v>
      </c>
      <c r="AD17" s="174">
        <f>図11!AD17/図11!AD$50</f>
        <v>3.7690917454665895E-5</v>
      </c>
      <c r="AE17" s="174">
        <f>図11!AE17/図11!AE$50</f>
        <v>3.7182611661387342E-5</v>
      </c>
      <c r="AF17" s="174">
        <f>図11!AF17/図11!AF$50</f>
        <v>5.9093061050463326E-6</v>
      </c>
      <c r="AG17" s="174">
        <f>図11!AG17/図11!AG$50</f>
        <v>1.6198540793422507E-4</v>
      </c>
      <c r="AH17" s="174">
        <f>図11!AH17/図11!AH$50</f>
        <v>1.2625799755912493E-3</v>
      </c>
      <c r="AI17" s="174">
        <f>図11!AI17/図11!AI$50</f>
        <v>1.2617730408565426E-3</v>
      </c>
      <c r="AJ17" s="174">
        <f>図11!AJ17/図11!AJ$50</f>
        <v>6.818245701139924E-4</v>
      </c>
      <c r="AK17" s="174">
        <f>図11!AK17/図11!AK$50</f>
        <v>1.7510448140401972E-3</v>
      </c>
      <c r="AL17" s="174">
        <f>図11!AL17/図11!AL$50</f>
        <v>2.0913268321244754E-3</v>
      </c>
      <c r="AM17" s="174">
        <f>図11!AM17/図11!AM$50</f>
        <v>4.2142616760543778E-3</v>
      </c>
      <c r="AN17" s="169">
        <f>図11!AN17/図11!AN$50</f>
        <v>8.2130166249581148E-3</v>
      </c>
    </row>
    <row r="18" spans="2:40">
      <c r="B18" s="164">
        <v>12</v>
      </c>
      <c r="C18" s="132" t="s">
        <v>49</v>
      </c>
      <c r="D18" s="174">
        <f>図11!D18/図11!D$50</f>
        <v>3.0965975445316533E-5</v>
      </c>
      <c r="E18" s="174">
        <f>図11!E18/図11!E$50</f>
        <v>4.1031813442428385E-6</v>
      </c>
      <c r="F18" s="174">
        <f>図11!F18/図11!F$50</f>
        <v>2.1790735191791248E-6</v>
      </c>
      <c r="G18" s="174">
        <f>図11!G18/図11!G$50</f>
        <v>2.1609181331293036E-4</v>
      </c>
      <c r="H18" s="174">
        <f>図11!H18/図11!H$50</f>
        <v>0</v>
      </c>
      <c r="I18" s="174">
        <f>図11!I18/図11!I$50</f>
        <v>0</v>
      </c>
      <c r="J18" s="174">
        <f>図11!J18/図11!J$50</f>
        <v>5.1295170395735952E-4</v>
      </c>
      <c r="K18" s="174">
        <f>図11!K18/図11!K$50</f>
        <v>0</v>
      </c>
      <c r="L18" s="260">
        <f>図11!L18/図11!L$50</f>
        <v>3.4436210763535212E-5</v>
      </c>
      <c r="M18" s="169">
        <f>図11!M18/図11!M$50</f>
        <v>5.8617154049945839E-3</v>
      </c>
      <c r="N18" s="174">
        <f>図11!N18/図11!N$50</f>
        <v>6.7696969548226015E-6</v>
      </c>
      <c r="O18" s="174">
        <f>図11!O18/図11!O$50</f>
        <v>0</v>
      </c>
      <c r="P18" s="174">
        <f>図11!P18/図11!P$50</f>
        <v>1.1859301858320955E-2</v>
      </c>
      <c r="Q18" s="174">
        <f>図11!Q18/図11!Q$50</f>
        <v>0.39085795813572966</v>
      </c>
      <c r="R18" s="174">
        <f>図11!R18/図11!R$50</f>
        <v>1.0992563566322023E-3</v>
      </c>
      <c r="S18" s="174">
        <f>図11!S18/図11!S$50</f>
        <v>0.22844747785936703</v>
      </c>
      <c r="T18" s="174">
        <f>図11!T18/図11!T$50</f>
        <v>6.3017289962039924E-2</v>
      </c>
      <c r="U18" s="174">
        <f>図11!U18/図11!U$50</f>
        <v>7.5297714592509717E-3</v>
      </c>
      <c r="V18" s="174">
        <f>図11!V18/図11!V$50</f>
        <v>2.3197408569281406E-2</v>
      </c>
      <c r="W18" s="174">
        <f>図11!W18/図11!W$50</f>
        <v>1.4518408451194235E-2</v>
      </c>
      <c r="X18" s="174">
        <f>図11!X18/図11!X$50</f>
        <v>1.4536032269928663E-3</v>
      </c>
      <c r="Y18" s="174">
        <f>図11!Y18/図11!Y$50</f>
        <v>2.1516376646868656E-2</v>
      </c>
      <c r="Z18" s="174">
        <f>図11!Z18/図11!Z$50</f>
        <v>0</v>
      </c>
      <c r="AA18" s="174">
        <f>図11!AA18/図11!AA$50</f>
        <v>1.1164374174538155E-4</v>
      </c>
      <c r="AB18" s="174">
        <f>図11!AB18/図11!AB$50</f>
        <v>0</v>
      </c>
      <c r="AC18" s="174">
        <f>図11!AC18/図11!AC$50</f>
        <v>0</v>
      </c>
      <c r="AD18" s="174">
        <f>図11!AD18/図11!AD$50</f>
        <v>0</v>
      </c>
      <c r="AE18" s="174">
        <f>図11!AE18/図11!AE$50</f>
        <v>2.1677140092331548E-4</v>
      </c>
      <c r="AF18" s="174">
        <f>図11!AF18/図11!AF$50</f>
        <v>0</v>
      </c>
      <c r="AG18" s="174">
        <f>図11!AG18/図11!AG$50</f>
        <v>1.711043204035452E-6</v>
      </c>
      <c r="AH18" s="174">
        <f>図11!AH18/図11!AH$50</f>
        <v>0</v>
      </c>
      <c r="AI18" s="174">
        <f>図11!AI18/図11!AI$50</f>
        <v>8.3422886964760175E-6</v>
      </c>
      <c r="AJ18" s="174">
        <f>図11!AJ18/図11!AJ$50</f>
        <v>4.9211367421868469E-6</v>
      </c>
      <c r="AK18" s="174">
        <f>図11!AK18/図11!AK$50</f>
        <v>1.5420241166751625E-4</v>
      </c>
      <c r="AL18" s="174">
        <f>図11!AL18/図11!AL$50</f>
        <v>2.7833477022080229E-5</v>
      </c>
      <c r="AM18" s="174">
        <f>図11!AM18/図11!AM$50</f>
        <v>2.4500037600752152E-5</v>
      </c>
      <c r="AN18" s="169">
        <f>図11!AN18/図11!AN$50</f>
        <v>1.1566612050953126E-2</v>
      </c>
    </row>
    <row r="19" spans="2:40">
      <c r="B19" s="164">
        <v>13</v>
      </c>
      <c r="C19" s="132" t="s">
        <v>50</v>
      </c>
      <c r="D19" s="174">
        <f>図11!D19/図11!D$50</f>
        <v>0</v>
      </c>
      <c r="E19" s="174">
        <f>図11!E19/図11!E$50</f>
        <v>0</v>
      </c>
      <c r="F19" s="174">
        <f>図11!F19/図11!F$50</f>
        <v>0</v>
      </c>
      <c r="G19" s="174">
        <f>図11!G19/図11!G$50</f>
        <v>0</v>
      </c>
      <c r="H19" s="174">
        <f>図11!H19/図11!H$50</f>
        <v>0</v>
      </c>
      <c r="I19" s="174">
        <f>図11!I19/図11!I$50</f>
        <v>0</v>
      </c>
      <c r="J19" s="174">
        <f>図11!J19/図11!J$50</f>
        <v>8.0163743039040505E-5</v>
      </c>
      <c r="K19" s="174">
        <f>図11!K19/図11!K$50</f>
        <v>1.0477242913588529E-3</v>
      </c>
      <c r="L19" s="260">
        <f>図11!L19/図11!L$50</f>
        <v>1.6420299319427912E-5</v>
      </c>
      <c r="M19" s="169">
        <f>図11!M19/図11!M$50</f>
        <v>1.4461268265271721E-3</v>
      </c>
      <c r="N19" s="174">
        <f>図11!N19/図11!N$50</f>
        <v>3.311895277901173E-3</v>
      </c>
      <c r="O19" s="174">
        <f>図11!O19/図11!O$50</f>
        <v>0</v>
      </c>
      <c r="P19" s="174">
        <f>図11!P19/図11!P$50</f>
        <v>1.7045474750803393E-3</v>
      </c>
      <c r="Q19" s="174">
        <f>図11!Q19/図11!Q$50</f>
        <v>2.1814650499191847E-3</v>
      </c>
      <c r="R19" s="174">
        <f>図11!R19/図11!R$50</f>
        <v>0.33720409126140111</v>
      </c>
      <c r="S19" s="174">
        <f>図11!S19/図11!S$50</f>
        <v>5.9031299428965206E-2</v>
      </c>
      <c r="T19" s="174">
        <f>図11!T19/図11!T$50</f>
        <v>2.3561507906481784E-2</v>
      </c>
      <c r="U19" s="174">
        <f>図11!U19/図11!U$50</f>
        <v>3.2824890413762131E-2</v>
      </c>
      <c r="V19" s="174">
        <f>図11!V19/図11!V$50</f>
        <v>1.2348349903460247E-2</v>
      </c>
      <c r="W19" s="174">
        <f>図11!W19/図11!W$50</f>
        <v>2.5805510626265921E-2</v>
      </c>
      <c r="X19" s="174">
        <f>図11!X19/図11!X$50</f>
        <v>4.3336547836769785E-3</v>
      </c>
      <c r="Y19" s="174">
        <f>図11!Y19/図11!Y$50</f>
        <v>8.012855880630141E-3</v>
      </c>
      <c r="Z19" s="174">
        <f>図11!Z19/図11!Z$50</f>
        <v>2.4657176809836682E-4</v>
      </c>
      <c r="AA19" s="174">
        <f>図11!AA19/図11!AA$50</f>
        <v>5.557952928160054E-5</v>
      </c>
      <c r="AB19" s="174">
        <f>図11!AB19/図11!AB$50</f>
        <v>1.267723389973833E-5</v>
      </c>
      <c r="AC19" s="174">
        <f>図11!AC19/図11!AC$50</f>
        <v>0</v>
      </c>
      <c r="AD19" s="174">
        <f>図11!AD19/図11!AD$50</f>
        <v>0</v>
      </c>
      <c r="AE19" s="174">
        <f>図11!AE19/図11!AE$50</f>
        <v>4.627833691724748E-6</v>
      </c>
      <c r="AF19" s="174">
        <f>図11!AF19/図11!AF$50</f>
        <v>4.7602251427906966E-5</v>
      </c>
      <c r="AG19" s="174">
        <f>図11!AG19/図11!AG$50</f>
        <v>2.2019080765634066E-5</v>
      </c>
      <c r="AH19" s="174">
        <f>図11!AH19/図11!AH$50</f>
        <v>3.8108401094554808E-5</v>
      </c>
      <c r="AI19" s="174">
        <f>図11!AI19/図11!AI$50</f>
        <v>1.2577331825264597E-3</v>
      </c>
      <c r="AJ19" s="174">
        <f>図11!AJ19/図11!AJ$50</f>
        <v>1.5876575655579225E-4</v>
      </c>
      <c r="AK19" s="174">
        <f>図11!AK19/図11!AK$50</f>
        <v>3.7376388353102194E-4</v>
      </c>
      <c r="AL19" s="174">
        <f>図11!AL19/図11!AL$50</f>
        <v>3.4617696569969563E-4</v>
      </c>
      <c r="AM19" s="174">
        <f>図11!AM19/図11!AM$50</f>
        <v>9.2300488877833625E-4</v>
      </c>
      <c r="AN19" s="169">
        <f>図11!AN19/図11!AN$50</f>
        <v>8.1072488034579331E-3</v>
      </c>
    </row>
    <row r="20" spans="2:40">
      <c r="B20" s="164">
        <v>14</v>
      </c>
      <c r="C20" s="132" t="s">
        <v>51</v>
      </c>
      <c r="D20" s="174">
        <f>図11!D20/図11!D$50</f>
        <v>1.1728193226994525E-3</v>
      </c>
      <c r="E20" s="174">
        <f>図11!E20/図11!E$50</f>
        <v>1.8464476643274546E-3</v>
      </c>
      <c r="F20" s="174">
        <f>図11!F20/図11!F$50</f>
        <v>4.8768041061559707E-4</v>
      </c>
      <c r="G20" s="174">
        <f>図11!G20/図11!G$50</f>
        <v>1.4966549349655701E-3</v>
      </c>
      <c r="H20" s="174">
        <f>図11!H20/図11!H$50</f>
        <v>0</v>
      </c>
      <c r="I20" s="174">
        <f>図11!I20/図11!I$50</f>
        <v>0</v>
      </c>
      <c r="J20" s="174">
        <f>図11!J20/図11!J$50</f>
        <v>1.9260542408785726E-2</v>
      </c>
      <c r="K20" s="174">
        <f>図11!K20/図11!K$50</f>
        <v>5.5718321330624904E-3</v>
      </c>
      <c r="L20" s="260">
        <f>図11!L20/図11!L$50</f>
        <v>2.124862160870775E-3</v>
      </c>
      <c r="M20" s="169">
        <f>図11!M20/図11!M$50</f>
        <v>1.1631046029093928E-2</v>
      </c>
      <c r="N20" s="174">
        <f>図11!N20/図11!N$50</f>
        <v>1.1268395782253823E-2</v>
      </c>
      <c r="O20" s="174">
        <f>図11!O20/図11!O$50</f>
        <v>4.8056262148825617E-3</v>
      </c>
      <c r="P20" s="174">
        <f>図11!P20/図11!P$50</f>
        <v>8.862600772156835E-3</v>
      </c>
      <c r="Q20" s="174">
        <f>図11!Q20/図11!Q$50</f>
        <v>3.6483640741504426E-3</v>
      </c>
      <c r="R20" s="174">
        <f>図11!R20/図11!R$50</f>
        <v>2.5113027299533573E-3</v>
      </c>
      <c r="S20" s="174">
        <f>図11!S20/図11!S$50</f>
        <v>7.0774575402341444E-2</v>
      </c>
      <c r="T20" s="174">
        <f>図11!T20/図11!T$50</f>
        <v>3.3686192455322311E-2</v>
      </c>
      <c r="U20" s="174">
        <f>図11!U20/図11!U$50</f>
        <v>1.4849545087648828E-2</v>
      </c>
      <c r="V20" s="174">
        <f>図11!V20/図11!V$50</f>
        <v>4.6219202757652135E-3</v>
      </c>
      <c r="W20" s="174">
        <f>図11!W20/図11!W$50</f>
        <v>2.3062837394261772E-2</v>
      </c>
      <c r="X20" s="174">
        <f>図11!X20/図11!X$50</f>
        <v>5.6417800195110879E-3</v>
      </c>
      <c r="Y20" s="174">
        <f>図11!Y20/図11!Y$50</f>
        <v>8.3248284358707444E-2</v>
      </c>
      <c r="Z20" s="174">
        <f>図11!Z20/図11!Z$50</f>
        <v>5.5654743020235877E-4</v>
      </c>
      <c r="AA20" s="174">
        <f>図11!AA20/図11!AA$50</f>
        <v>2.6840845848187576E-4</v>
      </c>
      <c r="AB20" s="174">
        <f>図11!AB20/図11!AB$50</f>
        <v>2.7470119445386731E-3</v>
      </c>
      <c r="AC20" s="174">
        <f>図11!AC20/図11!AC$50</f>
        <v>5.7253408709227102E-5</v>
      </c>
      <c r="AD20" s="174">
        <f>図11!AD20/図11!AD$50</f>
        <v>2.2243685144614995E-4</v>
      </c>
      <c r="AE20" s="174">
        <f>図11!AE20/図11!AE$50</f>
        <v>1.3288411480458183E-3</v>
      </c>
      <c r="AF20" s="174">
        <f>図11!AF20/図11!AF$50</f>
        <v>2.5403371604654576E-4</v>
      </c>
      <c r="AG20" s="174">
        <f>図11!AG20/図11!AG$50</f>
        <v>8.1811560357615218E-4</v>
      </c>
      <c r="AH20" s="174">
        <f>図11!AH20/図11!AH$50</f>
        <v>1.0353414827631992E-4</v>
      </c>
      <c r="AI20" s="174">
        <f>図11!AI20/図11!AI$50</f>
        <v>3.253923959971013E-4</v>
      </c>
      <c r="AJ20" s="174">
        <f>図11!AJ20/図11!AJ$50</f>
        <v>1.7305209588420192E-3</v>
      </c>
      <c r="AK20" s="174">
        <f>図11!AK20/図11!AK$50</f>
        <v>1.4980572856405098E-3</v>
      </c>
      <c r="AL20" s="174">
        <f>図11!AL20/図11!AL$50</f>
        <v>1.832581727140784E-3</v>
      </c>
      <c r="AM20" s="174">
        <f>図11!AM20/図11!AM$50</f>
        <v>2.3445174870719766E-4</v>
      </c>
      <c r="AN20" s="169">
        <f>図11!AN20/図11!AN$50</f>
        <v>5.8512560393716648E-3</v>
      </c>
    </row>
    <row r="21" spans="2:40">
      <c r="B21" s="164">
        <v>15</v>
      </c>
      <c r="C21" s="132" t="s">
        <v>52</v>
      </c>
      <c r="D21" s="174">
        <f>図11!D21/図11!D$50</f>
        <v>0</v>
      </c>
      <c r="E21" s="174">
        <f>図11!E21/図11!E$50</f>
        <v>0</v>
      </c>
      <c r="F21" s="174">
        <f>図11!F21/図11!F$50</f>
        <v>1.763358890046073E-4</v>
      </c>
      <c r="G21" s="174">
        <f>図11!G21/図11!G$50</f>
        <v>0</v>
      </c>
      <c r="H21" s="174">
        <f>図11!H21/図11!H$50</f>
        <v>0</v>
      </c>
      <c r="I21" s="174">
        <f>図11!I21/図11!I$50</f>
        <v>0</v>
      </c>
      <c r="J21" s="174">
        <f>図11!J21/図11!J$50</f>
        <v>4.0964635207874694E-3</v>
      </c>
      <c r="K21" s="174">
        <f>図11!K21/図11!K$50</f>
        <v>2.6192400654457265E-7</v>
      </c>
      <c r="L21" s="260">
        <f>図11!L21/図11!L$50</f>
        <v>0</v>
      </c>
      <c r="M21" s="169">
        <f>図11!M21/図11!M$50</f>
        <v>4.3656674342502553E-4</v>
      </c>
      <c r="N21" s="174">
        <f>図11!N21/図11!N$50</f>
        <v>3.1578284284731411E-5</v>
      </c>
      <c r="O21" s="174">
        <f>図11!O21/図11!O$50</f>
        <v>2.3016873595785092E-4</v>
      </c>
      <c r="P21" s="174">
        <f>図11!P21/図11!P$50</f>
        <v>1.6548652163141542E-3</v>
      </c>
      <c r="Q21" s="174">
        <f>図11!Q21/図11!Q$50</f>
        <v>1.4413042176888847E-3</v>
      </c>
      <c r="R21" s="174">
        <f>図11!R21/図11!R$50</f>
        <v>7.0055358585694642E-4</v>
      </c>
      <c r="S21" s="174">
        <f>図11!S21/図11!S$50</f>
        <v>1.3186344435793937E-3</v>
      </c>
      <c r="T21" s="174">
        <f>図11!T21/図11!T$50</f>
        <v>0.18098078449200031</v>
      </c>
      <c r="U21" s="174">
        <f>図11!U21/図11!U$50</f>
        <v>4.2250683702673795E-3</v>
      </c>
      <c r="V21" s="174">
        <f>図11!V21/図11!V$50</f>
        <v>6.3388628182192448E-3</v>
      </c>
      <c r="W21" s="174">
        <f>図11!W21/図11!W$50</f>
        <v>1.8369769803523651E-2</v>
      </c>
      <c r="X21" s="174">
        <f>図11!X21/図11!X$50</f>
        <v>1.9231418128340956E-3</v>
      </c>
      <c r="Y21" s="174">
        <f>図11!Y21/図11!Y$50</f>
        <v>5.8838486845583992E-3</v>
      </c>
      <c r="Z21" s="174">
        <f>図11!Z21/図11!Z$50</f>
        <v>4.0126610715352389E-6</v>
      </c>
      <c r="AA21" s="174">
        <f>図11!AA21/図11!AA$50</f>
        <v>1.2866066534474882E-3</v>
      </c>
      <c r="AB21" s="174">
        <f>図11!AB21/図11!AB$50</f>
        <v>7.1127547408081902E-6</v>
      </c>
      <c r="AC21" s="174">
        <f>図11!AC21/図11!AC$50</f>
        <v>0</v>
      </c>
      <c r="AD21" s="174">
        <f>図11!AD21/図11!AD$50</f>
        <v>0</v>
      </c>
      <c r="AE21" s="174">
        <f>図11!AE21/図11!AE$50</f>
        <v>7.0683932386127914E-5</v>
      </c>
      <c r="AF21" s="174">
        <f>図11!AF21/図11!AF$50</f>
        <v>7.7166501011924377E-6</v>
      </c>
      <c r="AG21" s="174">
        <f>図11!AG21/図11!AG$50</f>
        <v>3.1996009069047783E-5</v>
      </c>
      <c r="AH21" s="174">
        <f>図11!AH21/図11!AH$50</f>
        <v>0</v>
      </c>
      <c r="AI21" s="174">
        <f>図11!AI21/図11!AI$50</f>
        <v>0</v>
      </c>
      <c r="AJ21" s="174">
        <f>図11!AJ21/図11!AJ$50</f>
        <v>0</v>
      </c>
      <c r="AK21" s="174">
        <f>図11!AK21/図11!AK$50</f>
        <v>2.8972250749540483E-2</v>
      </c>
      <c r="AL21" s="174">
        <f>図11!AL21/図11!AL$50</f>
        <v>9.2377059351313152E-4</v>
      </c>
      <c r="AM21" s="174">
        <f>図11!AM21/図11!AM$50</f>
        <v>5.0560081067902198E-2</v>
      </c>
      <c r="AN21" s="169">
        <f>図11!AN21/図11!AN$50</f>
        <v>0</v>
      </c>
    </row>
    <row r="22" spans="2:40">
      <c r="B22" s="164">
        <v>16</v>
      </c>
      <c r="C22" s="132" t="s">
        <v>53</v>
      </c>
      <c r="D22" s="174">
        <f>図11!D22/図11!D$50</f>
        <v>6.9225334328851329E-6</v>
      </c>
      <c r="E22" s="174">
        <f>図11!E22/図11!E$50</f>
        <v>3.268573381580215E-4</v>
      </c>
      <c r="F22" s="174">
        <f>図11!F22/図11!F$50</f>
        <v>2.7144493407015823E-5</v>
      </c>
      <c r="G22" s="174">
        <f>図11!G22/図11!G$50</f>
        <v>1.192397857689365E-3</v>
      </c>
      <c r="H22" s="174">
        <f>図11!H22/図11!H$50</f>
        <v>0</v>
      </c>
      <c r="I22" s="174">
        <f>図11!I22/図11!I$50</f>
        <v>0</v>
      </c>
      <c r="J22" s="174">
        <f>図11!J22/図11!J$50</f>
        <v>3.1570489539903431E-4</v>
      </c>
      <c r="K22" s="174">
        <f>図11!K22/図11!K$50</f>
        <v>2.0499793289197168E-5</v>
      </c>
      <c r="L22" s="260">
        <f>図11!L22/図11!L$50</f>
        <v>1.4476553640273017E-5</v>
      </c>
      <c r="M22" s="169">
        <f>図11!M22/図11!M$50</f>
        <v>7.9415913617858502E-5</v>
      </c>
      <c r="N22" s="174">
        <f>図11!N22/図11!N$50</f>
        <v>2.0626100842714782E-4</v>
      </c>
      <c r="O22" s="174">
        <f>図11!O22/図11!O$50</f>
        <v>1.6037563537708322E-5</v>
      </c>
      <c r="P22" s="174">
        <f>図11!P22/図11!P$50</f>
        <v>4.0658549971491602E-5</v>
      </c>
      <c r="Q22" s="174">
        <f>図11!Q22/図11!Q$50</f>
        <v>9.604703910391572E-6</v>
      </c>
      <c r="R22" s="174">
        <f>図11!R22/図11!R$50</f>
        <v>4.9315343831112959E-5</v>
      </c>
      <c r="S22" s="174">
        <f>図11!S22/図11!S$50</f>
        <v>4.5102248670954572E-3</v>
      </c>
      <c r="T22" s="174">
        <f>図11!T22/図11!T$50</f>
        <v>5.2058547704932026E-2</v>
      </c>
      <c r="U22" s="174">
        <f>図11!U22/図11!U$50</f>
        <v>0.32084472232322425</v>
      </c>
      <c r="V22" s="174">
        <f>図11!V22/図11!V$50</f>
        <v>5.1662112432804802E-2</v>
      </c>
      <c r="W22" s="174">
        <f>図11!W22/図11!W$50</f>
        <v>0.17928744308184666</v>
      </c>
      <c r="X22" s="174">
        <f>図11!X22/図11!X$50</f>
        <v>8.155087162165566E-4</v>
      </c>
      <c r="Y22" s="174">
        <f>図11!Y22/図11!Y$50</f>
        <v>8.8190193227161949E-3</v>
      </c>
      <c r="Z22" s="174">
        <f>図11!Z22/図11!Z$50</f>
        <v>1.5964040090352426E-5</v>
      </c>
      <c r="AA22" s="174">
        <f>図11!AA22/図11!AA$50</f>
        <v>5.3686235601208099E-5</v>
      </c>
      <c r="AB22" s="174">
        <f>図11!AB22/図11!AB$50</f>
        <v>4.3668792654701251E-4</v>
      </c>
      <c r="AC22" s="174">
        <f>図11!AC22/図11!AC$50</f>
        <v>9.3575030983039415E-5</v>
      </c>
      <c r="AD22" s="174">
        <f>図11!AD22/図11!AD$50</f>
        <v>1.7014437406572663E-5</v>
      </c>
      <c r="AE22" s="174">
        <f>図11!AE22/図11!AE$50</f>
        <v>2.389325626017617E-4</v>
      </c>
      <c r="AF22" s="174">
        <f>図11!AF22/図11!AF$50</f>
        <v>1.6947349477979916E-3</v>
      </c>
      <c r="AG22" s="174">
        <f>図11!AG22/図11!AG$50</f>
        <v>7.9688968861063949E-4</v>
      </c>
      <c r="AH22" s="174">
        <f>図11!AH22/図11!AH$50</f>
        <v>1.6247066560111057E-3</v>
      </c>
      <c r="AI22" s="174">
        <f>図11!AI22/図11!AI$50</f>
        <v>7.9760007058236423E-5</v>
      </c>
      <c r="AJ22" s="174">
        <f>図11!AJ22/図11!AJ$50</f>
        <v>8.6130637828318255E-5</v>
      </c>
      <c r="AK22" s="174">
        <f>図11!AK22/図11!AK$50</f>
        <v>2.1745494859345189E-2</v>
      </c>
      <c r="AL22" s="174">
        <f>図11!AL22/図11!AL$50</f>
        <v>3.641078549716239E-4</v>
      </c>
      <c r="AM22" s="174">
        <f>図11!AM22/図11!AM$50</f>
        <v>2.6897553433050756E-2</v>
      </c>
      <c r="AN22" s="169">
        <f>図11!AN22/図11!AN$50</f>
        <v>1.9007407350584646E-3</v>
      </c>
    </row>
    <row r="23" spans="2:40">
      <c r="B23" s="164">
        <v>17</v>
      </c>
      <c r="C23" s="132" t="s">
        <v>54</v>
      </c>
      <c r="D23" s="174">
        <f>図11!D23/図11!D$50</f>
        <v>0</v>
      </c>
      <c r="E23" s="174">
        <f>図11!E23/図11!E$50</f>
        <v>0</v>
      </c>
      <c r="F23" s="174">
        <f>図11!F23/図11!F$50</f>
        <v>0</v>
      </c>
      <c r="G23" s="174">
        <f>図11!G23/図11!G$50</f>
        <v>3.1394635237444506E-2</v>
      </c>
      <c r="H23" s="174">
        <f>図11!H23/図11!H$50</f>
        <v>2.5106837606837604E-2</v>
      </c>
      <c r="I23" s="174">
        <f>図11!I23/図11!I$50</f>
        <v>4.0809087680795317E-2</v>
      </c>
      <c r="J23" s="174">
        <f>図11!J23/図11!J$50</f>
        <v>3.1350486128475531E-5</v>
      </c>
      <c r="K23" s="174">
        <f>図11!K23/図11!K$50</f>
        <v>0</v>
      </c>
      <c r="L23" s="260">
        <f>図11!L23/図11!L$50</f>
        <v>0</v>
      </c>
      <c r="M23" s="169">
        <f>図11!M23/図11!M$50</f>
        <v>0</v>
      </c>
      <c r="N23" s="174">
        <f>図11!N23/図11!N$50</f>
        <v>0</v>
      </c>
      <c r="O23" s="174">
        <f>図11!O23/図11!O$50</f>
        <v>0</v>
      </c>
      <c r="P23" s="174">
        <f>図11!P23/図11!P$50</f>
        <v>0</v>
      </c>
      <c r="Q23" s="174">
        <f>図11!Q23/図11!Q$50</f>
        <v>0</v>
      </c>
      <c r="R23" s="174">
        <f>図11!R23/図11!R$50</f>
        <v>0</v>
      </c>
      <c r="S23" s="174">
        <f>図11!S23/図11!S$50</f>
        <v>0</v>
      </c>
      <c r="T23" s="174">
        <f>図11!T23/図11!T$50</f>
        <v>3.9005774216570347E-6</v>
      </c>
      <c r="U23" s="174">
        <f>図11!U23/図11!U$50</f>
        <v>0</v>
      </c>
      <c r="V23" s="174">
        <f>図11!V23/図11!V$50</f>
        <v>0.5825925546955153</v>
      </c>
      <c r="W23" s="174">
        <f>図11!W23/図11!W$50</f>
        <v>0</v>
      </c>
      <c r="X23" s="174">
        <f>図11!X23/図11!X$50</f>
        <v>0</v>
      </c>
      <c r="Y23" s="174">
        <f>図11!Y23/図11!Y$50</f>
        <v>0</v>
      </c>
      <c r="Z23" s="174">
        <f>図11!Z23/図11!Z$50</f>
        <v>0</v>
      </c>
      <c r="AA23" s="174">
        <f>図11!AA23/図11!AA$50</f>
        <v>0</v>
      </c>
      <c r="AB23" s="174">
        <f>図11!AB23/図11!AB$50</f>
        <v>0</v>
      </c>
      <c r="AC23" s="174">
        <f>図11!AC23/図11!AC$50</f>
        <v>0</v>
      </c>
      <c r="AD23" s="174">
        <f>図11!AD23/図11!AD$50</f>
        <v>0</v>
      </c>
      <c r="AE23" s="174">
        <f>図11!AE23/図11!AE$50</f>
        <v>1.0437138903935321E-2</v>
      </c>
      <c r="AF23" s="174">
        <f>図11!AF23/図11!AF$50</f>
        <v>0</v>
      </c>
      <c r="AG23" s="174">
        <f>図11!AG23/図11!AG$50</f>
        <v>1.2594525097738853E-3</v>
      </c>
      <c r="AH23" s="174">
        <f>図11!AH23/図11!AH$50</f>
        <v>3.1858294222371746E-5</v>
      </c>
      <c r="AI23" s="174">
        <f>図11!AI23/図11!AI$50</f>
        <v>0</v>
      </c>
      <c r="AJ23" s="174">
        <f>図11!AJ23/図11!AJ$50</f>
        <v>0</v>
      </c>
      <c r="AK23" s="174">
        <f>図11!AK23/図11!AK$50</f>
        <v>4.5687920916583191E-2</v>
      </c>
      <c r="AL23" s="174">
        <f>図11!AL23/図11!AL$50</f>
        <v>5.4328178166749277E-5</v>
      </c>
      <c r="AM23" s="174">
        <f>図11!AM23/図11!AM$50</f>
        <v>0</v>
      </c>
      <c r="AN23" s="169">
        <f>図11!AN23/図11!AN$50</f>
        <v>0</v>
      </c>
    </row>
    <row r="24" spans="2:40">
      <c r="B24" s="164">
        <v>18</v>
      </c>
      <c r="C24" s="132" t="s">
        <v>3</v>
      </c>
      <c r="D24" s="174">
        <f>図11!D24/図11!D$50</f>
        <v>1.8989992606425251E-4</v>
      </c>
      <c r="E24" s="174">
        <f>図11!E24/図11!E$50</f>
        <v>0</v>
      </c>
      <c r="F24" s="174">
        <f>図11!F24/図11!F$50</f>
        <v>4.1965950360742802E-5</v>
      </c>
      <c r="G24" s="174">
        <f>図11!G24/図11!G$50</f>
        <v>9.9648048967100227E-6</v>
      </c>
      <c r="H24" s="174">
        <f>図11!H24/図11!H$50</f>
        <v>0</v>
      </c>
      <c r="I24" s="174">
        <f>図11!I24/図11!I$50</f>
        <v>0</v>
      </c>
      <c r="J24" s="174">
        <f>図11!J24/図11!J$50</f>
        <v>1.9250298499941114E-5</v>
      </c>
      <c r="K24" s="174">
        <f>図11!K24/図11!K$50</f>
        <v>9.2559044614887843E-6</v>
      </c>
      <c r="L24" s="260">
        <f>図11!L24/図11!L$50</f>
        <v>1.0676095670582106E-5</v>
      </c>
      <c r="M24" s="169">
        <f>図11!M24/図11!M$50</f>
        <v>3.0721333140681056E-5</v>
      </c>
      <c r="N24" s="174">
        <f>図11!N24/図11!N$50</f>
        <v>4.1436271995379427E-5</v>
      </c>
      <c r="O24" s="174">
        <f>図11!O24/図11!O$50</f>
        <v>3.1184151323321736E-6</v>
      </c>
      <c r="P24" s="174">
        <f>図11!P24/図11!P$50</f>
        <v>1.6995392426130053E-5</v>
      </c>
      <c r="Q24" s="174">
        <f>図11!Q24/図11!Q$50</f>
        <v>3.2060022747982945E-6</v>
      </c>
      <c r="R24" s="174">
        <f>図11!R24/図11!R$50</f>
        <v>1.2495592079840163E-5</v>
      </c>
      <c r="S24" s="174">
        <f>図11!S24/図11!S$50</f>
        <v>3.6792782978769361E-5</v>
      </c>
      <c r="T24" s="174">
        <f>図11!T24/図11!T$50</f>
        <v>3.893918821984759E-3</v>
      </c>
      <c r="U24" s="174">
        <f>図11!U24/図11!U$50</f>
        <v>2.3176377216641247E-4</v>
      </c>
      <c r="V24" s="174">
        <f>図11!V24/図11!V$50</f>
        <v>5.2050791507213549E-4</v>
      </c>
      <c r="W24" s="174">
        <f>図11!W24/図11!W$50</f>
        <v>4.8340724793330417E-2</v>
      </c>
      <c r="X24" s="174">
        <f>図11!X24/図11!X$50</f>
        <v>6.9076357615595503E-5</v>
      </c>
      <c r="Y24" s="174">
        <f>図11!Y24/図11!Y$50</f>
        <v>9.1770490382769219E-5</v>
      </c>
      <c r="Z24" s="174">
        <f>図11!Z24/図11!Z$50</f>
        <v>0</v>
      </c>
      <c r="AA24" s="174">
        <f>図11!AA24/図11!AA$50</f>
        <v>4.5045243243896996E-5</v>
      </c>
      <c r="AB24" s="174">
        <f>図11!AB24/図11!AB$50</f>
        <v>1.1897944891167869E-3</v>
      </c>
      <c r="AC24" s="174">
        <f>図11!AC24/図11!AC$50</f>
        <v>5.8483675750473673E-5</v>
      </c>
      <c r="AD24" s="174">
        <f>図11!AD24/図11!AD$50</f>
        <v>2.6785581306667217E-6</v>
      </c>
      <c r="AE24" s="174">
        <f>図11!AE24/図11!AE$50</f>
        <v>2.1948779509024289E-5</v>
      </c>
      <c r="AF24" s="174">
        <f>図11!AF24/図11!AF$50</f>
        <v>2.3345302926690162E-4</v>
      </c>
      <c r="AG24" s="174">
        <f>図11!AG24/図11!AG$50</f>
        <v>3.6499095658793564E-4</v>
      </c>
      <c r="AH24" s="174">
        <f>図11!AH24/図11!AH$50</f>
        <v>1.0098368003675817E-5</v>
      </c>
      <c r="AI24" s="174">
        <f>図11!AI24/図11!AI$50</f>
        <v>8.9302024898903487E-3</v>
      </c>
      <c r="AJ24" s="174">
        <f>図11!AJ24/図11!AJ$50</f>
        <v>2.4412276590062261E-5</v>
      </c>
      <c r="AK24" s="174">
        <f>図11!AK24/図11!AK$50</f>
        <v>7.1137040721010072E-4</v>
      </c>
      <c r="AL24" s="174">
        <f>図11!AL24/図11!AL$50</f>
        <v>3.3210131558044249E-4</v>
      </c>
      <c r="AM24" s="174">
        <f>図11!AM24/図11!AM$50</f>
        <v>0</v>
      </c>
      <c r="AN24" s="169">
        <f>図11!AN24/図11!AN$50</f>
        <v>0</v>
      </c>
    </row>
    <row r="25" spans="2:40">
      <c r="B25" s="164">
        <v>19</v>
      </c>
      <c r="C25" s="132" t="s">
        <v>55</v>
      </c>
      <c r="D25" s="174">
        <f>図11!D25/図11!D$50</f>
        <v>7.0786736467972258E-3</v>
      </c>
      <c r="E25" s="174">
        <f>図11!E25/図11!E$50</f>
        <v>7.9947798540027054E-4</v>
      </c>
      <c r="F25" s="174">
        <f>図11!F25/図11!F$50</f>
        <v>1.0950013499924005E-2</v>
      </c>
      <c r="G25" s="174">
        <f>図11!G25/図11!G$50</f>
        <v>1.6152342384872904E-2</v>
      </c>
      <c r="H25" s="174">
        <f>図11!H25/図11!H$50</f>
        <v>4.7619047619047615E-3</v>
      </c>
      <c r="I25" s="174">
        <f>図11!I25/図11!I$50</f>
        <v>2.5021568903447193E-2</v>
      </c>
      <c r="J25" s="174">
        <f>図11!J25/図11!J$50</f>
        <v>9.0397339223741331E-3</v>
      </c>
      <c r="K25" s="174">
        <f>図11!K25/図11!K$50</f>
        <v>1.533192523238661E-2</v>
      </c>
      <c r="L25" s="260">
        <f>図11!L25/図11!L$50</f>
        <v>2.5724951863283312E-2</v>
      </c>
      <c r="M25" s="169">
        <f>図11!M25/図11!M$50</f>
        <v>2.44434937212611E-2</v>
      </c>
      <c r="N25" s="174">
        <f>図11!N25/図11!N$50</f>
        <v>3.3111364991790466E-2</v>
      </c>
      <c r="O25" s="174">
        <f>図11!O25/図11!O$50</f>
        <v>2.9831353139724301E-3</v>
      </c>
      <c r="P25" s="174">
        <f>図11!P25/図11!P$50</f>
        <v>1.2148401336635013E-2</v>
      </c>
      <c r="Q25" s="174">
        <f>図11!Q25/図11!Q$50</f>
        <v>9.9203288480341611E-3</v>
      </c>
      <c r="R25" s="174">
        <f>図11!R25/図11!R$50</f>
        <v>2.1361681577628532E-2</v>
      </c>
      <c r="S25" s="174">
        <f>図11!S25/図11!S$50</f>
        <v>7.8890358012929859E-3</v>
      </c>
      <c r="T25" s="174">
        <f>図11!T25/図11!T$50</f>
        <v>2.4688536433738761E-2</v>
      </c>
      <c r="U25" s="174">
        <f>図11!U25/図11!U$50</f>
        <v>3.3102890690654405E-2</v>
      </c>
      <c r="V25" s="174">
        <f>図11!V25/図11!V$50</f>
        <v>4.3781086886151212E-2</v>
      </c>
      <c r="W25" s="174">
        <f>図11!W25/図11!W$50</f>
        <v>7.4474069984290708E-2</v>
      </c>
      <c r="X25" s="174">
        <f>図11!X25/図11!X$50</f>
        <v>0.16310735321141423</v>
      </c>
      <c r="Y25" s="174">
        <f>図11!Y25/図11!Y$50</f>
        <v>1.6101522675266041E-2</v>
      </c>
      <c r="Z25" s="174">
        <f>図11!Z25/図11!Z$50</f>
        <v>4.7996815121077192E-3</v>
      </c>
      <c r="AA25" s="174">
        <f>図11!AA25/図11!AA$50</f>
        <v>1.550465905874117E-2</v>
      </c>
      <c r="AB25" s="174">
        <f>図11!AB25/図11!AB$50</f>
        <v>1.1696765105174476E-2</v>
      </c>
      <c r="AC25" s="174">
        <f>図11!AC25/図11!AC$50</f>
        <v>1.7458325781898661E-2</v>
      </c>
      <c r="AD25" s="174">
        <f>図11!AD25/図11!AD$50</f>
        <v>3.3326918569853432E-4</v>
      </c>
      <c r="AE25" s="174">
        <f>図11!AE25/図11!AE$50</f>
        <v>4.5396793594020979E-3</v>
      </c>
      <c r="AF25" s="174">
        <f>図11!AF25/図11!AF$50</f>
        <v>1.8170496105959971E-2</v>
      </c>
      <c r="AG25" s="174">
        <f>図11!AG25/図11!AG$50</f>
        <v>9.0483007592527236E-3</v>
      </c>
      <c r="AH25" s="174">
        <f>図11!AH25/図11!AH$50</f>
        <v>1.9849336224186019E-2</v>
      </c>
      <c r="AI25" s="174">
        <f>図11!AI25/図11!AI$50</f>
        <v>7.1692349956595158E-3</v>
      </c>
      <c r="AJ25" s="174">
        <f>図11!AJ25/図11!AJ$50</f>
        <v>5.0688245686526939E-2</v>
      </c>
      <c r="AK25" s="174">
        <f>図11!AK25/図11!AK$50</f>
        <v>2.1531867602132538E-2</v>
      </c>
      <c r="AL25" s="174">
        <f>図11!AL25/図11!AL$50</f>
        <v>9.997040020956827E-3</v>
      </c>
      <c r="AM25" s="174">
        <f>図11!AM25/図11!AM$50</f>
        <v>0.16701165214982724</v>
      </c>
      <c r="AN25" s="169">
        <f>図11!AN25/図11!AN$50</f>
        <v>1.2457328204872503E-2</v>
      </c>
    </row>
    <row r="26" spans="2:40">
      <c r="B26" s="164">
        <v>20</v>
      </c>
      <c r="C26" s="132" t="s">
        <v>56</v>
      </c>
      <c r="D26" s="174">
        <f>図11!D26/図11!D$50</f>
        <v>5.8656541835196618E-3</v>
      </c>
      <c r="E26" s="174">
        <f>図11!E26/図11!E$50</f>
        <v>4.3926202380482737E-3</v>
      </c>
      <c r="F26" s="174">
        <f>図11!F26/図11!F$50</f>
        <v>1.2627543192477583E-3</v>
      </c>
      <c r="G26" s="174">
        <f>図11!G26/図11!G$50</f>
        <v>1.1694812547819434E-3</v>
      </c>
      <c r="H26" s="174">
        <f>図11!H26/図11!H$50</f>
        <v>0</v>
      </c>
      <c r="I26" s="174">
        <f>図11!I26/図11!I$50</f>
        <v>0</v>
      </c>
      <c r="J26" s="174">
        <f>図11!J26/図11!J$50</f>
        <v>5.7269638037324815E-3</v>
      </c>
      <c r="K26" s="174">
        <f>図11!K26/図11!K$50</f>
        <v>1.0511349564800449E-3</v>
      </c>
      <c r="L26" s="260">
        <f>図11!L26/図11!L$50</f>
        <v>3.2460262730591338E-3</v>
      </c>
      <c r="M26" s="169">
        <f>図11!M26/図11!M$50</f>
        <v>5.0833707639701313E-3</v>
      </c>
      <c r="N26" s="174">
        <f>図11!N26/図11!N$50</f>
        <v>4.4395713534239939E-3</v>
      </c>
      <c r="O26" s="174">
        <f>図11!O26/図11!O$50</f>
        <v>1.6725248322366906E-2</v>
      </c>
      <c r="P26" s="174">
        <f>図11!P26/図11!P$50</f>
        <v>1.7328795499347446E-2</v>
      </c>
      <c r="Q26" s="174">
        <f>図11!Q26/図11!Q$50</f>
        <v>5.8299222444676505E-3</v>
      </c>
      <c r="R26" s="174">
        <f>図11!R26/図11!R$50</f>
        <v>2.9775083789392799E-3</v>
      </c>
      <c r="S26" s="174">
        <f>図11!S26/図11!S$50</f>
        <v>8.2500707845561093E-3</v>
      </c>
      <c r="T26" s="174">
        <f>図11!T26/図11!T$50</f>
        <v>2.2037013944923695E-3</v>
      </c>
      <c r="U26" s="174">
        <f>図11!U26/図11!U$50</f>
        <v>4.3049591652922258E-3</v>
      </c>
      <c r="V26" s="174">
        <f>図11!V26/図11!V$50</f>
        <v>7.9523704960826906E-4</v>
      </c>
      <c r="W26" s="174">
        <f>図11!W26/図11!W$50</f>
        <v>4.2651019539763505E-3</v>
      </c>
      <c r="X26" s="174">
        <f>図11!X26/図11!X$50</f>
        <v>3.0252643794834999E-3</v>
      </c>
      <c r="Y26" s="174">
        <f>図11!Y26/図11!Y$50</f>
        <v>2.4369430377787753E-3</v>
      </c>
      <c r="Z26" s="174">
        <f>図11!Z26/図11!Z$50</f>
        <v>5.6236415289905334E-2</v>
      </c>
      <c r="AA26" s="174">
        <f>図11!AA26/図11!AA$50</f>
        <v>1.143427454844018E-2</v>
      </c>
      <c r="AB26" s="174">
        <f>図11!AB26/図11!AB$50</f>
        <v>6.2496420340290015E-3</v>
      </c>
      <c r="AC26" s="174">
        <f>図11!AC26/図11!AC$50</f>
        <v>3.6847044031918532E-3</v>
      </c>
      <c r="AD26" s="174">
        <f>図11!AD26/図11!AD$50</f>
        <v>4.3863249154216528E-2</v>
      </c>
      <c r="AE26" s="174">
        <f>図11!AE26/図11!AE$50</f>
        <v>8.757261493860153E-3</v>
      </c>
      <c r="AF26" s="174">
        <f>図11!AF26/図11!AF$50</f>
        <v>5.8881849869737235E-3</v>
      </c>
      <c r="AG26" s="174">
        <f>図11!AG26/図11!AG$50</f>
        <v>1.2991786428924181E-2</v>
      </c>
      <c r="AH26" s="174">
        <f>図11!AH26/図11!AH$50</f>
        <v>1.0015776357874399E-2</v>
      </c>
      <c r="AI26" s="174">
        <f>図11!AI26/図11!AI$50</f>
        <v>6.5262767258618942E-3</v>
      </c>
      <c r="AJ26" s="174">
        <f>図11!AJ26/図11!AJ$50</f>
        <v>2.4761698788437624E-3</v>
      </c>
      <c r="AK26" s="174">
        <f>図11!AK26/図11!AK$50</f>
        <v>2.7461600859251035E-3</v>
      </c>
      <c r="AL26" s="174">
        <f>図11!AL26/図11!AL$50</f>
        <v>5.5823950005589552E-3</v>
      </c>
      <c r="AM26" s="174">
        <f>図11!AM26/図11!AM$50</f>
        <v>0</v>
      </c>
      <c r="AN26" s="169">
        <f>図11!AN26/図11!AN$50</f>
        <v>0</v>
      </c>
    </row>
    <row r="27" spans="2:40">
      <c r="B27" s="164">
        <v>21</v>
      </c>
      <c r="C27" s="132" t="s">
        <v>57</v>
      </c>
      <c r="D27" s="174">
        <f>図11!D27/図11!D$50</f>
        <v>7.0850584477223782E-3</v>
      </c>
      <c r="E27" s="174">
        <f>図11!E27/図11!E$50</f>
        <v>8.7046703751021588E-3</v>
      </c>
      <c r="F27" s="174">
        <f>図11!F27/図11!F$50</f>
        <v>5.0612551655078658E-3</v>
      </c>
      <c r="G27" s="174">
        <f>図11!G27/図11!G$50</f>
        <v>3.3391155317521039E-3</v>
      </c>
      <c r="H27" s="174">
        <f>図11!H27/図11!H$50</f>
        <v>0</v>
      </c>
      <c r="I27" s="174">
        <f>図11!I27/図11!I$50</f>
        <v>0</v>
      </c>
      <c r="J27" s="174">
        <f>図11!J27/図11!J$50</f>
        <v>2.6790571671301978E-2</v>
      </c>
      <c r="K27" s="174">
        <f>図11!K27/図11!K$50</f>
        <v>8.8271895087910727E-3</v>
      </c>
      <c r="L27" s="260">
        <f>図11!L27/図11!L$50</f>
        <v>9.6786060036211687E-3</v>
      </c>
      <c r="M27" s="169">
        <f>図11!M27/図11!M$50</f>
        <v>2.7794138775220502E-2</v>
      </c>
      <c r="N27" s="174">
        <f>図11!N27/図11!N$50</f>
        <v>1.9384158009226424E-2</v>
      </c>
      <c r="O27" s="174">
        <f>図11!O27/図11!O$50</f>
        <v>2.0551246697821119E-2</v>
      </c>
      <c r="P27" s="174">
        <f>図11!P27/図11!P$50</f>
        <v>4.6029983013497928E-2</v>
      </c>
      <c r="Q27" s="174">
        <f>図11!Q27/図11!Q$50</f>
        <v>3.1483846936671479E-2</v>
      </c>
      <c r="R27" s="174">
        <f>図11!R27/図11!R$50</f>
        <v>2.3745404757129714E-2</v>
      </c>
      <c r="S27" s="174">
        <f>図11!S27/図11!S$50</f>
        <v>1.9212868986645256E-2</v>
      </c>
      <c r="T27" s="174">
        <f>図11!T27/図11!T$50</f>
        <v>8.2754400880387935E-3</v>
      </c>
      <c r="U27" s="174">
        <f>図11!U27/図11!U$50</f>
        <v>1.4314760105469001E-2</v>
      </c>
      <c r="V27" s="174">
        <f>図11!V27/図11!V$50</f>
        <v>7.2437320344573737E-3</v>
      </c>
      <c r="W27" s="174">
        <f>図11!W27/図11!W$50</f>
        <v>1.5224554839774845E-2</v>
      </c>
      <c r="X27" s="174">
        <f>図11!X27/図11!X$50</f>
        <v>1.4221426584559936E-2</v>
      </c>
      <c r="Y27" s="174">
        <f>図11!Y27/図11!Y$50</f>
        <v>3.9968584858510224E-3</v>
      </c>
      <c r="Z27" s="174">
        <f>図11!Z27/図11!Z$50</f>
        <v>4.4490432555433279E-2</v>
      </c>
      <c r="AA27" s="174">
        <f>図11!AA27/図11!AA$50</f>
        <v>2.7318319368033112E-2</v>
      </c>
      <c r="AB27" s="174">
        <f>図11!AB27/図11!AB$50</f>
        <v>1.8758071696102139E-2</v>
      </c>
      <c r="AC27" s="174">
        <f>図11!AC27/図11!AC$50</f>
        <v>2.6246022651573281E-3</v>
      </c>
      <c r="AD27" s="174">
        <f>図11!AD27/図11!AD$50</f>
        <v>1.7415553040328014E-3</v>
      </c>
      <c r="AE27" s="174">
        <f>図11!AE27/図11!AE$50</f>
        <v>1.2957268348298022E-2</v>
      </c>
      <c r="AF27" s="174">
        <f>図11!AF27/図11!AF$50</f>
        <v>7.2412344646767797E-3</v>
      </c>
      <c r="AG27" s="174">
        <f>図11!AG27/図11!AG$50</f>
        <v>7.5202493856943347E-3</v>
      </c>
      <c r="AH27" s="174">
        <f>図11!AH27/図11!AH$50</f>
        <v>1.6836466235010488E-2</v>
      </c>
      <c r="AI27" s="174">
        <f>図11!AI27/図11!AI$50</f>
        <v>1.1926762717443078E-2</v>
      </c>
      <c r="AJ27" s="174">
        <f>図11!AJ27/図11!AJ$50</f>
        <v>3.2299204082420316E-3</v>
      </c>
      <c r="AK27" s="174">
        <f>図11!AK27/図11!AK$50</f>
        <v>4.366218566481758E-3</v>
      </c>
      <c r="AL27" s="174">
        <f>図11!AL27/図11!AL$50</f>
        <v>2.082672680090901E-2</v>
      </c>
      <c r="AM27" s="174">
        <f>図11!AM27/図11!AM$50</f>
        <v>0</v>
      </c>
      <c r="AN27" s="169">
        <f>図11!AN27/図11!AN$50</f>
        <v>6.3090505524857707E-3</v>
      </c>
    </row>
    <row r="28" spans="2:40">
      <c r="B28" s="164">
        <v>22</v>
      </c>
      <c r="C28" s="132" t="s">
        <v>58</v>
      </c>
      <c r="D28" s="174">
        <f>図11!D28/図11!D$50</f>
        <v>3.8314368300992543E-4</v>
      </c>
      <c r="E28" s="174">
        <f>図11!E28/図11!E$50</f>
        <v>2.7665559693648293E-3</v>
      </c>
      <c r="F28" s="174">
        <f>図11!F28/図11!F$50</f>
        <v>2.3603498938349745E-4</v>
      </c>
      <c r="G28" s="174">
        <f>図11!G28/図11!G$50</f>
        <v>2.2627873445679831E-4</v>
      </c>
      <c r="H28" s="174">
        <f>図11!H28/図11!H$50</f>
        <v>0</v>
      </c>
      <c r="I28" s="174">
        <f>図11!I28/図11!I$50</f>
        <v>3.0624970860981052E-3</v>
      </c>
      <c r="J28" s="174">
        <f>図11!J28/図11!J$50</f>
        <v>3.8895915629791732E-3</v>
      </c>
      <c r="K28" s="174">
        <f>図11!K28/図11!K$50</f>
        <v>2.0633336845627482E-3</v>
      </c>
      <c r="L28" s="260">
        <f>図11!L28/図11!L$50</f>
        <v>1.0900931924514201E-3</v>
      </c>
      <c r="M28" s="169">
        <f>図11!M28/図11!M$50</f>
        <v>4.3046663309152852E-3</v>
      </c>
      <c r="N28" s="174">
        <f>図11!N28/図11!N$50</f>
        <v>8.0779255521495723E-3</v>
      </c>
      <c r="O28" s="174">
        <f>図11!O28/図11!O$50</f>
        <v>1.1906405967161604E-3</v>
      </c>
      <c r="P28" s="174">
        <f>図11!P28/図11!P$50</f>
        <v>5.5848904293566582E-3</v>
      </c>
      <c r="Q28" s="174">
        <f>図11!Q28/図11!Q$50</f>
        <v>2.0301444031315058E-3</v>
      </c>
      <c r="R28" s="174">
        <f>図11!R28/図11!R$50</f>
        <v>2.1482190668505284E-3</v>
      </c>
      <c r="S28" s="174">
        <f>図11!S28/図11!S$50</f>
        <v>1.621742518350833E-3</v>
      </c>
      <c r="T28" s="174">
        <f>図11!T28/図11!T$50</f>
        <v>2.1014464899797155E-3</v>
      </c>
      <c r="U28" s="174">
        <f>図11!U28/図11!U$50</f>
        <v>1.8722233348691616E-3</v>
      </c>
      <c r="V28" s="174">
        <f>図11!V28/図11!V$50</f>
        <v>1.2311194143893218E-3</v>
      </c>
      <c r="W28" s="174">
        <f>図11!W28/図11!W$50</f>
        <v>2.4704418798208922E-3</v>
      </c>
      <c r="X28" s="174">
        <f>図11!X28/図11!X$50</f>
        <v>1.6250842903922343E-3</v>
      </c>
      <c r="Y28" s="174">
        <f>図11!Y28/図11!Y$50</f>
        <v>2.7940846470999687E-3</v>
      </c>
      <c r="Z28" s="174">
        <f>図11!Z28/図11!Z$50</f>
        <v>3.4648895331727846E-3</v>
      </c>
      <c r="AA28" s="174">
        <f>図11!AA28/図11!AA$50</f>
        <v>2.5883452673061452E-2</v>
      </c>
      <c r="AB28" s="174">
        <f>図11!AB28/図11!AB$50</f>
        <v>3.6971249337326411E-3</v>
      </c>
      <c r="AC28" s="174">
        <f>図11!AC28/図11!AC$50</f>
        <v>2.4328933164449477E-3</v>
      </c>
      <c r="AD28" s="174">
        <f>図11!AD28/図11!AD$50</f>
        <v>2.4741393990821391E-4</v>
      </c>
      <c r="AE28" s="174">
        <f>図11!AE28/図11!AE$50</f>
        <v>5.1245955860026397E-3</v>
      </c>
      <c r="AF28" s="174">
        <f>図11!AF28/図11!AF$50</f>
        <v>4.5192680921280317E-3</v>
      </c>
      <c r="AG28" s="174">
        <f>図11!AG28/図11!AG$50</f>
        <v>1.7217756352346417E-2</v>
      </c>
      <c r="AH28" s="174">
        <f>図11!AH28/図11!AH$50</f>
        <v>9.0161440844382587E-3</v>
      </c>
      <c r="AI28" s="174">
        <f>図11!AI28/図11!AI$50</f>
        <v>1.1393878396295676E-2</v>
      </c>
      <c r="AJ28" s="174">
        <f>図11!AJ28/図11!AJ$50</f>
        <v>3.0244790665158033E-3</v>
      </c>
      <c r="AK28" s="174">
        <f>図11!AK28/図11!AK$50</f>
        <v>1.4577672090693825E-3</v>
      </c>
      <c r="AL28" s="174">
        <f>図11!AL28/図11!AL$50</f>
        <v>2.3911612545008284E-2</v>
      </c>
      <c r="AM28" s="174">
        <f>図11!AM28/図11!AM$50</f>
        <v>0</v>
      </c>
      <c r="AN28" s="169">
        <f>図11!AN28/図11!AN$50</f>
        <v>1.2227079793452878E-2</v>
      </c>
    </row>
    <row r="29" spans="2:40">
      <c r="B29" s="164">
        <v>23</v>
      </c>
      <c r="C29" s="132" t="s">
        <v>59</v>
      </c>
      <c r="D29" s="174">
        <f>図11!D29/図11!D$50</f>
        <v>4.0347652348566194E-2</v>
      </c>
      <c r="E29" s="174">
        <f>図11!E29/図11!E$50</f>
        <v>2.8700268006797276E-2</v>
      </c>
      <c r="F29" s="174">
        <f>図11!F29/図11!F$50</f>
        <v>1.5108700170811186E-2</v>
      </c>
      <c r="G29" s="174">
        <f>図11!G29/図11!G$50</f>
        <v>4.2552823895334872E-2</v>
      </c>
      <c r="H29" s="174">
        <f>図11!H29/図11!H$50</f>
        <v>3.7286324786324786E-2</v>
      </c>
      <c r="I29" s="174">
        <f>図11!I29/図11!I$50</f>
        <v>5.181007391050426E-2</v>
      </c>
      <c r="J29" s="174">
        <f>図11!J29/図11!J$50</f>
        <v>2.6034859953047149E-2</v>
      </c>
      <c r="K29" s="174">
        <f>図11!K29/図11!K$50</f>
        <v>6.2102428800961756E-2</v>
      </c>
      <c r="L29" s="260">
        <f>図11!L29/図11!L$50</f>
        <v>5.9037213446194364E-2</v>
      </c>
      <c r="M29" s="169">
        <f>図11!M29/図11!M$50</f>
        <v>8.7445596787449675E-2</v>
      </c>
      <c r="N29" s="174">
        <f>図11!N29/図11!N$50</f>
        <v>4.639144473922964E-2</v>
      </c>
      <c r="O29" s="174">
        <f>図11!O29/図11!O$50</f>
        <v>0.10270812079849247</v>
      </c>
      <c r="P29" s="174">
        <f>図11!P29/図11!P$50</f>
        <v>3.8394577002907736E-2</v>
      </c>
      <c r="Q29" s="174">
        <f>図11!Q29/図11!Q$50</f>
        <v>3.8063095721117712E-2</v>
      </c>
      <c r="R29" s="174">
        <f>図11!R29/図11!R$50</f>
        <v>3.0988979421405171E-2</v>
      </c>
      <c r="S29" s="174">
        <f>図11!S29/図11!S$50</f>
        <v>5.5498669182850936E-2</v>
      </c>
      <c r="T29" s="174">
        <f>図11!T29/図11!T$50</f>
        <v>5.9626541844153662E-2</v>
      </c>
      <c r="U29" s="174">
        <f>図11!U29/図11!U$50</f>
        <v>4.7489771024767688E-2</v>
      </c>
      <c r="V29" s="174">
        <f>図11!V29/図11!V$50</f>
        <v>3.6498700612078841E-2</v>
      </c>
      <c r="W29" s="174">
        <f>図11!W29/図11!W$50</f>
        <v>9.8821277770469687E-2</v>
      </c>
      <c r="X29" s="174">
        <f>図11!X29/図11!X$50</f>
        <v>6.5920638689813738E-2</v>
      </c>
      <c r="Y29" s="174">
        <f>図11!Y29/図11!Y$50</f>
        <v>6.1803150804296221E-2</v>
      </c>
      <c r="Z29" s="174">
        <f>図11!Z29/図11!Z$50</f>
        <v>6.8746506843819595E-3</v>
      </c>
      <c r="AA29" s="174">
        <f>図11!AA29/図11!AA$50</f>
        <v>1.2647035175177641E-2</v>
      </c>
      <c r="AB29" s="174">
        <f>図11!AB29/図11!AB$50</f>
        <v>1.5692646110068192E-2</v>
      </c>
      <c r="AC29" s="174">
        <f>図11!AC29/図11!AC$50</f>
        <v>5.0446208945047451E-3</v>
      </c>
      <c r="AD29" s="174">
        <f>図11!AD29/図11!AD$50</f>
        <v>8.2531751766359157E-4</v>
      </c>
      <c r="AE29" s="174">
        <f>図11!AE29/図11!AE$50</f>
        <v>3.4655560131502741E-2</v>
      </c>
      <c r="AF29" s="174">
        <f>図11!AF29/図11!AF$50</f>
        <v>1.2934881905241795E-2</v>
      </c>
      <c r="AG29" s="174">
        <f>図11!AG29/図11!AG$50</f>
        <v>7.1099756457692802E-3</v>
      </c>
      <c r="AH29" s="174">
        <f>図11!AH29/図11!AH$50</f>
        <v>1.5399732538420237E-2</v>
      </c>
      <c r="AI29" s="174">
        <f>図11!AI29/図11!AI$50</f>
        <v>5.6269946964612308E-2</v>
      </c>
      <c r="AJ29" s="174">
        <f>図11!AJ29/図11!AJ$50</f>
        <v>3.6027169316587775E-2</v>
      </c>
      <c r="AK29" s="174">
        <f>図11!AK29/図11!AK$50</f>
        <v>3.0427610746113078E-2</v>
      </c>
      <c r="AL29" s="174">
        <f>図11!AL29/図11!AL$50</f>
        <v>6.5576616626184914E-2</v>
      </c>
      <c r="AM29" s="174">
        <f>図11!AM29/図11!AM$50</f>
        <v>0.21432292614837972</v>
      </c>
      <c r="AN29" s="169">
        <f>図11!AN29/図11!AN$50</f>
        <v>1.7109950067127698E-2</v>
      </c>
    </row>
    <row r="30" spans="2:40">
      <c r="B30" s="164">
        <v>24</v>
      </c>
      <c r="C30" s="132" t="s">
        <v>4</v>
      </c>
      <c r="D30" s="174">
        <f>図11!D30/図11!D$50</f>
        <v>1.3634244818571803E-2</v>
      </c>
      <c r="E30" s="174">
        <f>図11!E30/図11!E$50</f>
        <v>1.5667367630827829E-2</v>
      </c>
      <c r="F30" s="174">
        <f>図11!F30/図11!F$50</f>
        <v>1.7521779886786985E-2</v>
      </c>
      <c r="G30" s="174">
        <f>図11!G30/図11!G$50</f>
        <v>1.6454008991137439E-2</v>
      </c>
      <c r="H30" s="174">
        <f>図11!H30/図11!H$50</f>
        <v>5.1388888888888894E-2</v>
      </c>
      <c r="I30" s="174">
        <f>図11!I30/図11!I$50</f>
        <v>4.6968241972719656E-2</v>
      </c>
      <c r="J30" s="174">
        <f>図11!J30/図11!J$50</f>
        <v>6.6115700206576325E-2</v>
      </c>
      <c r="K30" s="174">
        <f>図11!K30/図11!K$50</f>
        <v>7.7515882120162451E-3</v>
      </c>
      <c r="L30" s="260">
        <f>図11!L30/図11!L$50</f>
        <v>3.0266063970120858E-2</v>
      </c>
      <c r="M30" s="169">
        <f>図11!M30/図11!M$50</f>
        <v>1.9663108732340652E-2</v>
      </c>
      <c r="N30" s="174">
        <f>図11!N30/図11!N$50</f>
        <v>1.561879529663544E-2</v>
      </c>
      <c r="O30" s="174">
        <f>図11!O30/図11!O$50</f>
        <v>5.3108094663203743E-3</v>
      </c>
      <c r="P30" s="174">
        <f>図11!P30/図11!P$50</f>
        <v>2.7234664436570882E-2</v>
      </c>
      <c r="Q30" s="174">
        <f>図11!Q30/図11!Q$50</f>
        <v>8.0232268878497829E-3</v>
      </c>
      <c r="R30" s="174">
        <f>図11!R30/図11!R$50</f>
        <v>9.0897650428474301E-3</v>
      </c>
      <c r="S30" s="174">
        <f>図11!S30/図11!S$50</f>
        <v>1.5149877649864994E-2</v>
      </c>
      <c r="T30" s="174">
        <f>図11!T30/図11!T$50</f>
        <v>1.3038707196553994E-2</v>
      </c>
      <c r="U30" s="174">
        <f>図11!U30/図11!U$50</f>
        <v>9.956507714929997E-3</v>
      </c>
      <c r="V30" s="174">
        <f>図11!V30/図11!V$50</f>
        <v>7.1472378676240853E-3</v>
      </c>
      <c r="W30" s="174">
        <f>図11!W30/図11!W$50</f>
        <v>3.0854883438085998E-2</v>
      </c>
      <c r="X30" s="174">
        <f>図11!X30/図11!X$50</f>
        <v>1.5566733396284302E-2</v>
      </c>
      <c r="Y30" s="174">
        <f>図11!Y30/図11!Y$50</f>
        <v>1.6853660873703293E-2</v>
      </c>
      <c r="Z30" s="174">
        <f>図11!Z30/図11!Z$50</f>
        <v>2.2349502163478661E-2</v>
      </c>
      <c r="AA30" s="174">
        <f>図11!AA30/図11!AA$50</f>
        <v>5.3031458914781174E-3</v>
      </c>
      <c r="AB30" s="174">
        <f>図11!AB30/図11!AB$50</f>
        <v>5.1988298703569483E-2</v>
      </c>
      <c r="AC30" s="174">
        <f>図11!AC30/図11!AC$50</f>
        <v>6.946432937008172E-2</v>
      </c>
      <c r="AD30" s="174">
        <f>図11!AD30/図11!AD$50</f>
        <v>5.2482097233704797E-2</v>
      </c>
      <c r="AE30" s="174">
        <f>図11!AE30/図11!AE$50</f>
        <v>4.2410752731990492E-2</v>
      </c>
      <c r="AF30" s="174">
        <f>図11!AF30/図11!AF$50</f>
        <v>1.2843159197437381E-2</v>
      </c>
      <c r="AG30" s="174">
        <f>図11!AG30/図11!AG$50</f>
        <v>2.0471983435944459E-3</v>
      </c>
      <c r="AH30" s="174">
        <f>図11!AH30/図11!AH$50</f>
        <v>7.1538564020615673E-3</v>
      </c>
      <c r="AI30" s="174">
        <f>図11!AI30/図11!AI$50</f>
        <v>1.2426420422909999E-2</v>
      </c>
      <c r="AJ30" s="174">
        <f>図11!AJ30/図11!AJ$50</f>
        <v>1.7555800748029978E-2</v>
      </c>
      <c r="AK30" s="174">
        <f>図11!AK30/図11!AK$50</f>
        <v>3.4446334666273427E-2</v>
      </c>
      <c r="AL30" s="174">
        <f>図11!AL30/図11!AL$50</f>
        <v>1.7709573292857109E-2</v>
      </c>
      <c r="AM30" s="174">
        <f>図11!AM30/図11!AM$50</f>
        <v>0</v>
      </c>
      <c r="AN30" s="169">
        <f>図11!AN30/図11!AN$50</f>
        <v>0.58590468273663432</v>
      </c>
    </row>
    <row r="31" spans="2:40">
      <c r="B31" s="164">
        <v>25</v>
      </c>
      <c r="C31" s="132" t="s">
        <v>60</v>
      </c>
      <c r="D31" s="174">
        <f>図11!D31/図11!D$50</f>
        <v>2.484015144055541E-4</v>
      </c>
      <c r="E31" s="174">
        <f>図11!E31/図11!E$50</f>
        <v>0</v>
      </c>
      <c r="F31" s="174">
        <f>図11!F31/図11!F$50</f>
        <v>1.3594225289865151E-3</v>
      </c>
      <c r="G31" s="174">
        <f>図11!G31/図11!G$50</f>
        <v>2.8670456389163872E-4</v>
      </c>
      <c r="H31" s="174">
        <f>図11!H31/図11!H$50</f>
        <v>0</v>
      </c>
      <c r="I31" s="174">
        <f>図11!I31/図11!I$50</f>
        <v>7.7597874084977328E-3</v>
      </c>
      <c r="J31" s="174">
        <f>図11!J31/図11!J$50</f>
        <v>6.5071509015086669E-3</v>
      </c>
      <c r="K31" s="174">
        <f>図11!K31/図11!K$50</f>
        <v>9.7050004937173306E-4</v>
      </c>
      <c r="L31" s="260">
        <f>図11!L31/図11!L$50</f>
        <v>2.5678330978113136E-3</v>
      </c>
      <c r="M31" s="169">
        <f>図11!M31/図11!M$50</f>
        <v>2.9810732220120436E-3</v>
      </c>
      <c r="N31" s="174">
        <f>図11!N31/図11!N$50</f>
        <v>5.0926732653827555E-3</v>
      </c>
      <c r="O31" s="174">
        <f>図11!O31/図11!O$50</f>
        <v>3.8399569955703656E-3</v>
      </c>
      <c r="P31" s="174">
        <f>図11!P31/図11!P$50</f>
        <v>3.5664245724629008E-3</v>
      </c>
      <c r="Q31" s="174">
        <f>図11!Q31/図11!Q$50</f>
        <v>1.9038997492400709E-3</v>
      </c>
      <c r="R31" s="174">
        <f>図11!R31/図11!R$50</f>
        <v>1.1525738473928014E-3</v>
      </c>
      <c r="S31" s="174">
        <f>図11!S31/図11!S$50</f>
        <v>4.6134319558776829E-3</v>
      </c>
      <c r="T31" s="174">
        <f>図11!T31/図11!T$50</f>
        <v>2.6724668114205879E-3</v>
      </c>
      <c r="U31" s="174">
        <f>図11!U31/図11!U$50</f>
        <v>1.6825219763714479E-3</v>
      </c>
      <c r="V31" s="174">
        <f>図11!V31/図11!V$50</f>
        <v>8.8593366492990258E-4</v>
      </c>
      <c r="W31" s="174">
        <f>図11!W31/図11!W$50</f>
        <v>4.0472180586717853E-3</v>
      </c>
      <c r="X31" s="174">
        <f>図11!X31/図11!X$50</f>
        <v>2.9641927917163527E-3</v>
      </c>
      <c r="Y31" s="174">
        <f>図11!Y31/図11!Y$50</f>
        <v>3.0165911062366613E-3</v>
      </c>
      <c r="Z31" s="174">
        <f>図11!Z31/図11!Z$50</f>
        <v>8.5195337976819371E-3</v>
      </c>
      <c r="AA31" s="174">
        <f>図11!AA31/図11!AA$50</f>
        <v>1.6062324925713405E-3</v>
      </c>
      <c r="AB31" s="174">
        <f>図11!AB31/図11!AB$50</f>
        <v>2.6501376219092404E-2</v>
      </c>
      <c r="AC31" s="174">
        <f>図11!AC31/図11!AC$50</f>
        <v>1.1187574187905181E-2</v>
      </c>
      <c r="AD31" s="174">
        <f>図11!AD31/図11!AD$50</f>
        <v>2.6831539398027497E-3</v>
      </c>
      <c r="AE31" s="174">
        <f>図11!AE31/図11!AE$50</f>
        <v>1.0538413734724481E-2</v>
      </c>
      <c r="AF31" s="174">
        <f>図11!AF31/図11!AF$50</f>
        <v>1.890237739934052E-2</v>
      </c>
      <c r="AG31" s="174">
        <f>図11!AG31/図11!AG$50</f>
        <v>5.6359667985984071E-4</v>
      </c>
      <c r="AH31" s="174">
        <f>図11!AH31/図11!AH$50</f>
        <v>7.5685423676180325E-3</v>
      </c>
      <c r="AI31" s="174">
        <f>図11!AI31/図11!AI$50</f>
        <v>4.826546657042176E-3</v>
      </c>
      <c r="AJ31" s="174">
        <f>図11!AJ31/図11!AJ$50</f>
        <v>1.875853516369248E-2</v>
      </c>
      <c r="AK31" s="174">
        <f>図11!AK31/図11!AK$50</f>
        <v>6.0522150004903609E-3</v>
      </c>
      <c r="AL31" s="174">
        <f>図11!AL31/図11!AL$50</f>
        <v>1.4514065477599456E-2</v>
      </c>
      <c r="AM31" s="174">
        <f>図11!AM31/図11!AM$50</f>
        <v>0</v>
      </c>
      <c r="AN31" s="169">
        <f>図11!AN31/図11!AN$50</f>
        <v>1.8584045493645737E-3</v>
      </c>
    </row>
    <row r="32" spans="2:40">
      <c r="B32" s="164">
        <v>26</v>
      </c>
      <c r="C32" s="132" t="s">
        <v>61</v>
      </c>
      <c r="D32" s="174">
        <f>図11!D32/図11!D$50</f>
        <v>4.1765819853960627E-2</v>
      </c>
      <c r="E32" s="174">
        <f>図11!E32/図11!E$50</f>
        <v>6.2736992347036835E-2</v>
      </c>
      <c r="F32" s="174">
        <f>図11!F32/図11!F$50</f>
        <v>3.78778957280635E-2</v>
      </c>
      <c r="G32" s="174">
        <f>図11!G32/図11!G$50</f>
        <v>2.5996413159908187E-2</v>
      </c>
      <c r="H32" s="174">
        <f>図11!H32/図11!H$50</f>
        <v>0</v>
      </c>
      <c r="I32" s="174">
        <f>図11!I32/図11!I$50</f>
        <v>0</v>
      </c>
      <c r="J32" s="174">
        <f>図11!J32/図11!J$50</f>
        <v>0.28227578953896154</v>
      </c>
      <c r="K32" s="174">
        <f>図11!K32/図11!K$50</f>
        <v>2.3842959274860787E-2</v>
      </c>
      <c r="L32" s="260">
        <f>図11!L32/図11!L$50</f>
        <v>1.6337008366519648E-2</v>
      </c>
      <c r="M32" s="169">
        <f>図11!M32/図11!M$50</f>
        <v>4.6682206411543047E-2</v>
      </c>
      <c r="N32" s="174">
        <f>図11!N32/図11!N$50</f>
        <v>2.5060804559053438E-2</v>
      </c>
      <c r="O32" s="174">
        <f>図11!O32/図11!O$50</f>
        <v>7.202544032764148E-2</v>
      </c>
      <c r="P32" s="174">
        <f>図11!P32/図11!P$50</f>
        <v>6.4863752369279201E-2</v>
      </c>
      <c r="Q32" s="174">
        <f>図11!Q32/図11!Q$50</f>
        <v>1.5759336982766076E-2</v>
      </c>
      <c r="R32" s="174">
        <f>図11!R32/図11!R$50</f>
        <v>1.7673747650406239E-2</v>
      </c>
      <c r="S32" s="174">
        <f>図11!S32/図11!S$50</f>
        <v>2.9659673928706536E-2</v>
      </c>
      <c r="T32" s="174">
        <f>図11!T32/図11!T$50</f>
        <v>1.7741710194739826E-2</v>
      </c>
      <c r="U32" s="174">
        <f>図11!U32/図11!U$50</f>
        <v>1.8286511281253054E-2</v>
      </c>
      <c r="V32" s="174">
        <f>図11!V32/図11!V$50</f>
        <v>1.6403187821102241E-2</v>
      </c>
      <c r="W32" s="174">
        <f>図11!W32/図11!W$50</f>
        <v>2.1856015059186232E-2</v>
      </c>
      <c r="X32" s="174">
        <f>図11!X32/図11!X$50</f>
        <v>4.7595068823121832E-2</v>
      </c>
      <c r="Y32" s="174">
        <f>図11!Y32/図11!Y$50</f>
        <v>5.0932813829516622E-2</v>
      </c>
      <c r="Z32" s="174">
        <f>図11!Z32/図11!Z$50</f>
        <v>8.3718447757972301E-3</v>
      </c>
      <c r="AA32" s="174">
        <f>図11!AA32/図11!AA$50</f>
        <v>2.805471215843439E-2</v>
      </c>
      <c r="AB32" s="174">
        <f>図11!AB32/図11!AB$50</f>
        <v>4.677709412421268E-2</v>
      </c>
      <c r="AC32" s="174">
        <f>図11!AC32/図11!AC$50</f>
        <v>1.7825206935659189E-2</v>
      </c>
      <c r="AD32" s="174">
        <f>図11!AD32/図11!AD$50</f>
        <v>1.578735015250116E-3</v>
      </c>
      <c r="AE32" s="174">
        <f>図11!AE32/図11!AE$50</f>
        <v>7.857393522415676E-2</v>
      </c>
      <c r="AF32" s="174">
        <f>図11!AF32/図11!AF$50</f>
        <v>2.2852216958800419E-2</v>
      </c>
      <c r="AG32" s="174">
        <f>図11!AG32/図11!AG$50</f>
        <v>1.4646841605552951E-2</v>
      </c>
      <c r="AH32" s="174">
        <f>図11!AH32/図11!AH$50</f>
        <v>1.4248412427073427E-2</v>
      </c>
      <c r="AI32" s="174">
        <f>図11!AI32/図11!AI$50</f>
        <v>1.6990633233989454E-2</v>
      </c>
      <c r="AJ32" s="174">
        <f>図11!AJ32/図11!AJ$50</f>
        <v>2.6639617463064182E-2</v>
      </c>
      <c r="AK32" s="174">
        <f>図11!AK32/図11!AK$50</f>
        <v>1.341643010011228E-2</v>
      </c>
      <c r="AL32" s="174">
        <f>図11!AL32/図11!AL$50</f>
        <v>3.1654019022381269E-2</v>
      </c>
      <c r="AM32" s="174">
        <f>図11!AM32/図11!AM$50</f>
        <v>5.0867182233661622E-2</v>
      </c>
      <c r="AN32" s="169">
        <f>図11!AN32/図11!AN$50</f>
        <v>4.4630156079598304E-2</v>
      </c>
    </row>
    <row r="33" spans="2:40">
      <c r="B33" s="164">
        <v>27</v>
      </c>
      <c r="C33" s="132" t="s">
        <v>62</v>
      </c>
      <c r="D33" s="174">
        <f>図11!D33/図11!D$50</f>
        <v>2.5540007208953255E-3</v>
      </c>
      <c r="E33" s="174">
        <f>図11!E33/図11!E$50</f>
        <v>1.1840127239412593E-3</v>
      </c>
      <c r="F33" s="174">
        <f>図11!F33/図11!F$50</f>
        <v>1.9556245578805412E-3</v>
      </c>
      <c r="G33" s="174">
        <f>図11!G33/図11!G$50</f>
        <v>4.2159449120122419E-3</v>
      </c>
      <c r="H33" s="174">
        <f>図11!H33/図11!H$50</f>
        <v>0</v>
      </c>
      <c r="I33" s="174">
        <f>図11!I33/図11!I$50</f>
        <v>0</v>
      </c>
      <c r="J33" s="174">
        <f>図11!J33/図11!J$50</f>
        <v>8.9900269016046433E-3</v>
      </c>
      <c r="K33" s="174">
        <f>図11!K33/図11!K$50</f>
        <v>2.6248384555424458E-3</v>
      </c>
      <c r="L33" s="260">
        <f>図11!L33/図11!L$50</f>
        <v>6.4733983898242883E-3</v>
      </c>
      <c r="M33" s="169">
        <f>図11!M33/図11!M$50</f>
        <v>5.9677968143195918E-3</v>
      </c>
      <c r="N33" s="174">
        <f>図11!N33/図11!N$50</f>
        <v>3.4154634604072948E-2</v>
      </c>
      <c r="O33" s="174">
        <f>図11!O33/図11!O$50</f>
        <v>6.8945188656690708E-3</v>
      </c>
      <c r="P33" s="174">
        <f>図11!P33/図11!P$50</f>
        <v>8.9822501129074896E-3</v>
      </c>
      <c r="Q33" s="174">
        <f>図11!Q33/図11!Q$50</f>
        <v>3.5985313582940345E-3</v>
      </c>
      <c r="R33" s="174">
        <f>図11!R33/図11!R$50</f>
        <v>7.6536168513509249E-3</v>
      </c>
      <c r="S33" s="174">
        <f>図11!S33/図11!S$50</f>
        <v>1.2496595760620973E-2</v>
      </c>
      <c r="T33" s="174">
        <f>図11!T33/図11!T$50</f>
        <v>1.1221779643934409E-2</v>
      </c>
      <c r="U33" s="174">
        <f>図11!U33/図11!U$50</f>
        <v>1.24366806915884E-2</v>
      </c>
      <c r="V33" s="174">
        <f>図11!V33/図11!V$50</f>
        <v>3.9695811823073036E-3</v>
      </c>
      <c r="W33" s="174">
        <f>図11!W33/図11!W$50</f>
        <v>8.7733676051690197E-3</v>
      </c>
      <c r="X33" s="174">
        <f>図11!X33/図11!X$50</f>
        <v>7.130252885760963E-3</v>
      </c>
      <c r="Y33" s="174">
        <f>図11!Y33/図11!Y$50</f>
        <v>1.2557519363773917E-2</v>
      </c>
      <c r="Z33" s="174">
        <f>図11!Z33/図11!Z$50</f>
        <v>1.0060703575180938E-2</v>
      </c>
      <c r="AA33" s="174">
        <f>図11!AA33/図11!AA$50</f>
        <v>1.3770750413538885E-2</v>
      </c>
      <c r="AB33" s="174">
        <f>図11!AB33/図11!AB$50</f>
        <v>4.1274941788330473E-2</v>
      </c>
      <c r="AC33" s="174">
        <f>図11!AC33/図11!AC$50</f>
        <v>4.725993516090269E-2</v>
      </c>
      <c r="AD33" s="174">
        <f>図11!AD33/図11!AD$50</f>
        <v>1.1167210262223663E-3</v>
      </c>
      <c r="AE33" s="174">
        <f>図11!AE33/図11!AE$50</f>
        <v>1.1767469349169184E-2</v>
      </c>
      <c r="AF33" s="174">
        <f>図11!AF33/図11!AF$50</f>
        <v>0.11938842225624528</v>
      </c>
      <c r="AG33" s="174">
        <f>図11!AG33/図11!AG$50</f>
        <v>1.9984248824671702E-2</v>
      </c>
      <c r="AH33" s="174">
        <f>図11!AH33/図11!AH$50</f>
        <v>2.5616520826018264E-2</v>
      </c>
      <c r="AI33" s="174">
        <f>図11!AI33/図11!AI$50</f>
        <v>1.5153692396566883E-2</v>
      </c>
      <c r="AJ33" s="174">
        <f>図11!AJ33/図11!AJ$50</f>
        <v>6.8486213639568722E-2</v>
      </c>
      <c r="AK33" s="174">
        <f>図11!AK33/図11!AK$50</f>
        <v>7.0949038989587279E-2</v>
      </c>
      <c r="AL33" s="174">
        <f>図11!AL33/図11!AL$50</f>
        <v>2.2374075252535472E-2</v>
      </c>
      <c r="AM33" s="174">
        <f>図11!AM33/図11!AM$50</f>
        <v>0</v>
      </c>
      <c r="AN33" s="169">
        <f>図11!AN33/図11!AN$50</f>
        <v>2.5029257587766082E-2</v>
      </c>
    </row>
    <row r="34" spans="2:40">
      <c r="B34" s="164">
        <v>28</v>
      </c>
      <c r="C34" s="132" t="s">
        <v>5</v>
      </c>
      <c r="D34" s="174">
        <f>図11!D34/図11!D$50</f>
        <v>0</v>
      </c>
      <c r="E34" s="174">
        <f>図11!E34/図11!E$50</f>
        <v>0</v>
      </c>
      <c r="F34" s="174">
        <f>図11!F34/図11!F$50</f>
        <v>0</v>
      </c>
      <c r="G34" s="174">
        <f>図11!G34/図11!G$50</f>
        <v>0</v>
      </c>
      <c r="H34" s="174">
        <f>図11!H34/図11!H$50</f>
        <v>0</v>
      </c>
      <c r="I34" s="174">
        <f>図11!I34/図11!I$50</f>
        <v>0</v>
      </c>
      <c r="J34" s="174">
        <f>図11!J34/図11!J$50</f>
        <v>0</v>
      </c>
      <c r="K34" s="174">
        <f>図11!K34/図11!K$50</f>
        <v>0</v>
      </c>
      <c r="L34" s="260">
        <f>図11!L34/図11!L$50</f>
        <v>0</v>
      </c>
      <c r="M34" s="169">
        <f>図11!M34/図11!M$50</f>
        <v>0</v>
      </c>
      <c r="N34" s="174">
        <f>図11!N34/図11!N$50</f>
        <v>0</v>
      </c>
      <c r="O34" s="174">
        <f>図11!O34/図11!O$50</f>
        <v>0</v>
      </c>
      <c r="P34" s="174">
        <f>図11!P34/図11!P$50</f>
        <v>0</v>
      </c>
      <c r="Q34" s="174">
        <f>図11!Q34/図11!Q$50</f>
        <v>0</v>
      </c>
      <c r="R34" s="174">
        <f>図11!R34/図11!R$50</f>
        <v>0</v>
      </c>
      <c r="S34" s="174">
        <f>図11!S34/図11!S$50</f>
        <v>0</v>
      </c>
      <c r="T34" s="174">
        <f>図11!T34/図11!T$50</f>
        <v>0</v>
      </c>
      <c r="U34" s="174">
        <f>図11!U34/図11!U$50</f>
        <v>0</v>
      </c>
      <c r="V34" s="174">
        <f>図11!V34/図11!V$50</f>
        <v>0</v>
      </c>
      <c r="W34" s="174">
        <f>図11!W34/図11!W$50</f>
        <v>0</v>
      </c>
      <c r="X34" s="174">
        <f>図11!X34/図11!X$50</f>
        <v>0</v>
      </c>
      <c r="Y34" s="174">
        <f>図11!Y34/図11!Y$50</f>
        <v>0</v>
      </c>
      <c r="Z34" s="174">
        <f>図11!Z34/図11!Z$50</f>
        <v>0</v>
      </c>
      <c r="AA34" s="174">
        <f>図11!AA34/図11!AA$50</f>
        <v>0</v>
      </c>
      <c r="AB34" s="174">
        <f>図11!AB34/図11!AB$50</f>
        <v>0</v>
      </c>
      <c r="AC34" s="174">
        <f>図11!AC34/図11!AC$50</f>
        <v>0</v>
      </c>
      <c r="AD34" s="174">
        <f>図11!AD34/図11!AD$50</f>
        <v>0</v>
      </c>
      <c r="AE34" s="174">
        <f>図11!AE34/図11!AE$50</f>
        <v>0</v>
      </c>
      <c r="AF34" s="174">
        <f>図11!AF34/図11!AF$50</f>
        <v>0</v>
      </c>
      <c r="AG34" s="174">
        <f>図11!AG34/図11!AG$50</f>
        <v>0</v>
      </c>
      <c r="AH34" s="174">
        <f>図11!AH34/図11!AH$50</f>
        <v>0</v>
      </c>
      <c r="AI34" s="174">
        <f>図11!AI34/図11!AI$50</f>
        <v>0</v>
      </c>
      <c r="AJ34" s="174">
        <f>図11!AJ34/図11!AJ$50</f>
        <v>0</v>
      </c>
      <c r="AK34" s="174">
        <f>図11!AK34/図11!AK$50</f>
        <v>0</v>
      </c>
      <c r="AL34" s="174">
        <f>図11!AL34/図11!AL$50</f>
        <v>0</v>
      </c>
      <c r="AM34" s="174">
        <f>図11!AM34/図11!AM$50</f>
        <v>0</v>
      </c>
      <c r="AN34" s="169">
        <f>図11!AN34/図11!AN$50</f>
        <v>0.27939967695485374</v>
      </c>
    </row>
    <row r="35" spans="2:40">
      <c r="B35" s="164">
        <v>29</v>
      </c>
      <c r="C35" s="132" t="s">
        <v>63</v>
      </c>
      <c r="D35" s="174">
        <f>図11!D35/図11!D$50</f>
        <v>1.0311484398287739E-4</v>
      </c>
      <c r="E35" s="174">
        <f>図11!E35/図11!E$50</f>
        <v>1.8669073630850488E-5</v>
      </c>
      <c r="F35" s="174">
        <f>図11!F35/図11!F$50</f>
        <v>2.422754050996294E-3</v>
      </c>
      <c r="G35" s="174">
        <f>図11!G35/図11!G$50</f>
        <v>9.5747819433817901E-4</v>
      </c>
      <c r="H35" s="174">
        <f>図11!H35/図11!H$50</f>
        <v>0</v>
      </c>
      <c r="I35" s="174">
        <f>図11!I35/図11!I$50</f>
        <v>0</v>
      </c>
      <c r="J35" s="174">
        <f>図11!J35/図11!J$50</f>
        <v>2.0971137683703706E-3</v>
      </c>
      <c r="K35" s="174">
        <f>図11!K35/図11!K$50</f>
        <v>5.1798920646217855E-3</v>
      </c>
      <c r="L35" s="260">
        <f>図11!L35/図11!L$50</f>
        <v>4.0591212006662117E-3</v>
      </c>
      <c r="M35" s="169">
        <f>図11!M35/図11!M$50</f>
        <v>4.1979634626286878E-3</v>
      </c>
      <c r="N35" s="174">
        <f>図11!N35/図11!N$50</f>
        <v>0.13662174942058758</v>
      </c>
      <c r="O35" s="174">
        <f>図11!O35/図11!O$50</f>
        <v>7.0213344143839123E-3</v>
      </c>
      <c r="P35" s="174">
        <f>図11!P35/図11!P$50</f>
        <v>2.9080524080411469E-2</v>
      </c>
      <c r="Q35" s="174">
        <f>図11!Q35/図11!Q$50</f>
        <v>5.7847588514264052E-3</v>
      </c>
      <c r="R35" s="174">
        <f>図11!R35/図11!R$50</f>
        <v>2.0835932875991697E-2</v>
      </c>
      <c r="S35" s="174">
        <f>図11!S35/図11!S$50</f>
        <v>9.4237023478199542E-3</v>
      </c>
      <c r="T35" s="174">
        <f>図11!T35/図11!T$50</f>
        <v>4.1828358400943344E-2</v>
      </c>
      <c r="U35" s="174">
        <f>図11!U35/図11!U$50</f>
        <v>9.1771495143069065E-2</v>
      </c>
      <c r="V35" s="174">
        <f>図11!V35/図11!V$50</f>
        <v>3.774469962944061E-2</v>
      </c>
      <c r="W35" s="174">
        <f>図11!W35/図11!W$50</f>
        <v>5.8061529143926684E-2</v>
      </c>
      <c r="X35" s="174">
        <f>図11!X35/図11!X$50</f>
        <v>1.1726639794505129E-2</v>
      </c>
      <c r="Y35" s="174">
        <f>図11!Y35/図11!Y$50</f>
        <v>1.2554208351549753E-3</v>
      </c>
      <c r="Z35" s="174">
        <f>図11!Z35/図11!Z$50</f>
        <v>1.9586510769106651E-2</v>
      </c>
      <c r="AA35" s="174">
        <f>図11!AA35/図11!AA$50</f>
        <v>1.0194250492705067E-4</v>
      </c>
      <c r="AB35" s="174">
        <f>図11!AB35/図11!AB$50</f>
        <v>2.9341975892999955E-3</v>
      </c>
      <c r="AC35" s="174">
        <f>図11!AC35/図11!AC$50</f>
        <v>3.584187561684023E-4</v>
      </c>
      <c r="AD35" s="174">
        <f>図11!AD35/図11!AD$50</f>
        <v>9.8348451085384851E-7</v>
      </c>
      <c r="AE35" s="174">
        <f>図11!AE35/図11!AE$50</f>
        <v>1.8234765986273993E-3</v>
      </c>
      <c r="AF35" s="174">
        <f>図11!AF35/図11!AF$50</f>
        <v>1.2060238155224492E-2</v>
      </c>
      <c r="AG35" s="174">
        <f>図11!AG35/図11!AG$50</f>
        <v>9.8646878600003102E-6</v>
      </c>
      <c r="AH35" s="174">
        <f>図11!AH35/図11!AH$50</f>
        <v>5.4942553064940016E-4</v>
      </c>
      <c r="AI35" s="174">
        <f>図11!AI35/図11!AI$50</f>
        <v>1.5244744876700991E-4</v>
      </c>
      <c r="AJ35" s="174">
        <f>図11!AJ35/図11!AJ$50</f>
        <v>0</v>
      </c>
      <c r="AK35" s="174">
        <f>図11!AK35/図11!AK$50</f>
        <v>1.4051013334316661E-3</v>
      </c>
      <c r="AL35" s="174">
        <f>図11!AL35/図11!AL$50</f>
        <v>4.1497480769921255E-4</v>
      </c>
      <c r="AM35" s="174">
        <f>図11!AM35/図11!AM$50</f>
        <v>0</v>
      </c>
      <c r="AN35" s="169">
        <f>図11!AN35/図11!AN$50</f>
        <v>3.5023067264498935E-2</v>
      </c>
    </row>
    <row r="36" spans="2:40">
      <c r="B36" s="164">
        <v>30</v>
      </c>
      <c r="C36" s="132" t="s">
        <v>64</v>
      </c>
      <c r="D36" s="174">
        <f>図11!D36/図11!D$50</f>
        <v>4.5212796483531026E-5</v>
      </c>
      <c r="E36" s="174">
        <f>図11!E36/図11!E$50</f>
        <v>0</v>
      </c>
      <c r="F36" s="174">
        <f>図11!F36/図11!F$50</f>
        <v>0</v>
      </c>
      <c r="G36" s="174">
        <f>図11!G36/図11!G$50</f>
        <v>0</v>
      </c>
      <c r="H36" s="174">
        <f>図11!H36/図11!H$50</f>
        <v>0</v>
      </c>
      <c r="I36" s="174">
        <f>図11!I36/図11!I$50</f>
        <v>0</v>
      </c>
      <c r="J36" s="174">
        <f>図11!J36/図11!J$50</f>
        <v>0</v>
      </c>
      <c r="K36" s="174">
        <f>図11!K36/図11!K$50</f>
        <v>0</v>
      </c>
      <c r="L36" s="260">
        <f>図11!L36/図11!L$50</f>
        <v>0</v>
      </c>
      <c r="M36" s="169">
        <f>図11!M36/図11!M$50</f>
        <v>1.030313541582596E-6</v>
      </c>
      <c r="N36" s="174">
        <f>図11!N36/図11!N$50</f>
        <v>3.7448081946465812E-5</v>
      </c>
      <c r="O36" s="174">
        <f>図11!O36/図11!O$50</f>
        <v>0</v>
      </c>
      <c r="P36" s="174">
        <f>図11!P36/図11!P$50</f>
        <v>0</v>
      </c>
      <c r="Q36" s="174">
        <f>図11!Q36/図11!Q$50</f>
        <v>1.8624079604637396E-6</v>
      </c>
      <c r="R36" s="174">
        <f>図11!R36/図11!R$50</f>
        <v>0</v>
      </c>
      <c r="S36" s="174">
        <f>図11!S36/図11!S$50</f>
        <v>0</v>
      </c>
      <c r="T36" s="174">
        <f>図11!T36/図11!T$50</f>
        <v>0</v>
      </c>
      <c r="U36" s="174">
        <f>図11!U36/図11!U$50</f>
        <v>0</v>
      </c>
      <c r="V36" s="174">
        <f>図11!V36/図11!V$50</f>
        <v>0</v>
      </c>
      <c r="W36" s="174">
        <f>図11!W36/図11!W$50</f>
        <v>0</v>
      </c>
      <c r="X36" s="174">
        <f>図11!X36/図11!X$50</f>
        <v>1.889324560503332E-6</v>
      </c>
      <c r="Y36" s="174">
        <f>図11!Y36/図11!Y$50</f>
        <v>4.9453032778049511E-7</v>
      </c>
      <c r="Z36" s="174">
        <f>図11!Z36/図11!Z$50</f>
        <v>5.5811592841497327E-7</v>
      </c>
      <c r="AA36" s="174">
        <f>図11!AA36/図11!AA$50</f>
        <v>9.4513220525190724E-6</v>
      </c>
      <c r="AB36" s="174">
        <f>図11!AB36/図11!AB$50</f>
        <v>2.0661621228464708E-5</v>
      </c>
      <c r="AC36" s="174">
        <f>図11!AC36/図11!AC$50</f>
        <v>2.3639523708438783E-5</v>
      </c>
      <c r="AD36" s="174">
        <f>図11!AD36/図11!AD$50</f>
        <v>8.0325670159785095E-7</v>
      </c>
      <c r="AE36" s="174">
        <f>図11!AE36/図11!AE$50</f>
        <v>2.9641733645863047E-5</v>
      </c>
      <c r="AF36" s="174">
        <f>図11!AF36/図11!AF$50</f>
        <v>5.5691001763600068E-5</v>
      </c>
      <c r="AG36" s="174">
        <f>図11!AG36/図11!AG$50</f>
        <v>3.0279977400860623E-6</v>
      </c>
      <c r="AH36" s="174">
        <f>図11!AH36/図11!AH$50</f>
        <v>8.2060851162590344E-6</v>
      </c>
      <c r="AI36" s="174">
        <f>図11!AI36/図11!AI$50</f>
        <v>1.6788512782496236E-2</v>
      </c>
      <c r="AJ36" s="174">
        <f>図11!AJ36/図11!AJ$50</f>
        <v>1.0615901967861581E-5</v>
      </c>
      <c r="AK36" s="174">
        <f>図11!AK36/図11!AK$50</f>
        <v>4.0969549736423194E-6</v>
      </c>
      <c r="AL36" s="174">
        <f>図11!AL36/図11!AL$50</f>
        <v>3.3523818718914086E-5</v>
      </c>
      <c r="AM36" s="174">
        <f>図11!AM36/図11!AM$50</f>
        <v>0</v>
      </c>
      <c r="AN36" s="169">
        <f>図11!AN36/図11!AN$50</f>
        <v>2.3719305684230052E-4</v>
      </c>
    </row>
    <row r="37" spans="2:40">
      <c r="B37" s="164">
        <v>31</v>
      </c>
      <c r="C37" s="132" t="s">
        <v>6</v>
      </c>
      <c r="D37" s="174">
        <f>図11!D37/図11!D$50</f>
        <v>0</v>
      </c>
      <c r="E37" s="174">
        <f>図11!E37/図11!E$50</f>
        <v>0</v>
      </c>
      <c r="F37" s="174">
        <f>図11!F37/図11!F$50</f>
        <v>1.5730656594487925E-4</v>
      </c>
      <c r="G37" s="174">
        <f>図11!G37/図11!G$50</f>
        <v>1.573778117827085E-3</v>
      </c>
      <c r="H37" s="174">
        <f>図11!H37/図11!H$50</f>
        <v>0</v>
      </c>
      <c r="I37" s="174">
        <f>図11!I37/図11!I$50</f>
        <v>0</v>
      </c>
      <c r="J37" s="174">
        <f>図11!J37/図11!J$50</f>
        <v>1.8742915632335524E-3</v>
      </c>
      <c r="K37" s="174">
        <f>図11!K37/図11!K$50</f>
        <v>6.1841388552396096E-4</v>
      </c>
      <c r="L37" s="260">
        <f>図11!L37/図11!L$50</f>
        <v>1.0372639255597626E-3</v>
      </c>
      <c r="M37" s="169">
        <f>図11!M37/図11!M$50</f>
        <v>8.5234732000320215E-4</v>
      </c>
      <c r="N37" s="174">
        <f>図11!N37/図11!N$50</f>
        <v>2.7194752114558817E-3</v>
      </c>
      <c r="O37" s="174">
        <f>図11!O37/図11!O$50</f>
        <v>1.0167518290989711E-3</v>
      </c>
      <c r="P37" s="174">
        <f>図11!P37/図11!P$50</f>
        <v>1.1275487161736867E-3</v>
      </c>
      <c r="Q37" s="174">
        <f>図11!Q37/図11!Q$50</f>
        <v>6.6183327457879646E-4</v>
      </c>
      <c r="R37" s="174">
        <f>図11!R37/図11!R$50</f>
        <v>2.5444760811688761E-4</v>
      </c>
      <c r="S37" s="174">
        <f>図11!S37/図11!S$50</f>
        <v>1.204257062510103E-3</v>
      </c>
      <c r="T37" s="174">
        <f>図11!T37/図11!T$50</f>
        <v>1.9493466703067012E-3</v>
      </c>
      <c r="U37" s="174">
        <f>図11!U37/図11!U$50</f>
        <v>8.4732958619354538E-4</v>
      </c>
      <c r="V37" s="174">
        <f>図11!V37/図11!V$50</f>
        <v>3.0808609522959928E-4</v>
      </c>
      <c r="W37" s="174">
        <f>図11!W37/図11!W$50</f>
        <v>5.6154921543064289E-4</v>
      </c>
      <c r="X37" s="174">
        <f>図11!X37/図11!X$50</f>
        <v>6.5262905147421676E-4</v>
      </c>
      <c r="Y37" s="174">
        <f>図11!Y37/図11!Y$50</f>
        <v>1.1292029422950937E-3</v>
      </c>
      <c r="Z37" s="174">
        <f>図11!Z37/図11!Z$50</f>
        <v>8.6940989883263508E-4</v>
      </c>
      <c r="AA37" s="174">
        <f>図11!AA37/図11!AA$50</f>
        <v>2.9534927023638809E-3</v>
      </c>
      <c r="AB37" s="174">
        <f>図11!AB37/図11!AB$50</f>
        <v>5.4644960619086721E-4</v>
      </c>
      <c r="AC37" s="174">
        <f>図11!AC37/図11!AC$50</f>
        <v>2.4438766116893478E-3</v>
      </c>
      <c r="AD37" s="174">
        <f>図11!AD37/図11!AD$50</f>
        <v>1.8680301691781977E-4</v>
      </c>
      <c r="AE37" s="174">
        <f>図11!AE37/図11!AE$50</f>
        <v>1.0651595077011728E-3</v>
      </c>
      <c r="AF37" s="174">
        <f>図11!AF37/図11!AF$50</f>
        <v>1.1273706854784008E-3</v>
      </c>
      <c r="AG37" s="174">
        <f>図11!AG37/図11!AG$50</f>
        <v>3.5916941892289371E-7</v>
      </c>
      <c r="AH37" s="174">
        <f>図11!AH37/図11!AH$50</f>
        <v>1.0065697593656039E-3</v>
      </c>
      <c r="AI37" s="174">
        <f>図11!AI37/図11!AI$50</f>
        <v>9.6874452384918734E-4</v>
      </c>
      <c r="AJ37" s="174">
        <f>図11!AJ37/図11!AJ$50</f>
        <v>0</v>
      </c>
      <c r="AK37" s="174">
        <f>図11!AK37/図11!AK$50</f>
        <v>1.8532183561624619E-3</v>
      </c>
      <c r="AL37" s="174">
        <f>図11!AL37/図11!AL$50</f>
        <v>3.8833490923580638E-3</v>
      </c>
      <c r="AM37" s="174">
        <f>図11!AM37/図11!AM$50</f>
        <v>0</v>
      </c>
      <c r="AN37" s="169">
        <f>図11!AN37/図11!AN$50</f>
        <v>2.6968760485978731E-3</v>
      </c>
    </row>
    <row r="38" spans="2:40">
      <c r="B38" s="164">
        <v>32</v>
      </c>
      <c r="C38" s="132" t="s">
        <v>65</v>
      </c>
      <c r="D38" s="174">
        <f>図11!D38/図11!D$50</f>
        <v>1.8318605756770148E-2</v>
      </c>
      <c r="E38" s="174">
        <f>図11!E38/図11!E$50</f>
        <v>6.9372189887877394E-3</v>
      </c>
      <c r="F38" s="174">
        <f>図11!F38/図11!F$50</f>
        <v>1.6235938659305855E-2</v>
      </c>
      <c r="G38" s="174">
        <f>図11!G38/図11!G$50</f>
        <v>5.7819052774667418E-3</v>
      </c>
      <c r="H38" s="174">
        <f>図11!H38/図11!H$50</f>
        <v>1.1367521367521368E-2</v>
      </c>
      <c r="I38" s="174">
        <f>図11!I38/図11!I$50</f>
        <v>6.2587405730554407E-2</v>
      </c>
      <c r="J38" s="174">
        <f>図11!J38/図11!J$50</f>
        <v>4.1996382456405468E-2</v>
      </c>
      <c r="K38" s="174">
        <f>図11!K38/図11!K$50</f>
        <v>2.7408649489710418E-2</v>
      </c>
      <c r="L38" s="260">
        <f>図11!L38/図11!L$50</f>
        <v>2.4364097798838569E-2</v>
      </c>
      <c r="M38" s="169">
        <f>図11!M38/図11!M$50</f>
        <v>2.9924132126427323E-2</v>
      </c>
      <c r="N38" s="174">
        <f>図11!N38/図11!N$50</f>
        <v>7.0317210410362263E-2</v>
      </c>
      <c r="O38" s="174">
        <f>図11!O38/図11!O$50</f>
        <v>5.1239718511060718E-2</v>
      </c>
      <c r="P38" s="174">
        <f>図11!P38/図11!P$50</f>
        <v>5.1809898163964196E-2</v>
      </c>
      <c r="Q38" s="174">
        <f>図11!Q38/図11!Q$50</f>
        <v>1.8276274918020793E-2</v>
      </c>
      <c r="R38" s="174">
        <f>図11!R38/図11!R$50</f>
        <v>2.2087982308731841E-2</v>
      </c>
      <c r="S38" s="174">
        <f>図11!S38/図11!S$50</f>
        <v>3.9446343281642891E-2</v>
      </c>
      <c r="T38" s="174">
        <f>図11!T38/図11!T$50</f>
        <v>3.6145852691194122E-2</v>
      </c>
      <c r="U38" s="174">
        <f>図11!U38/図11!U$50</f>
        <v>4.5844507079625348E-2</v>
      </c>
      <c r="V38" s="174">
        <f>図11!V38/図11!V$50</f>
        <v>3.6094877772068282E-2</v>
      </c>
      <c r="W38" s="174">
        <f>図11!W38/図11!W$50</f>
        <v>4.3483276731692166E-2</v>
      </c>
      <c r="X38" s="174">
        <f>図11!X38/図11!X$50</f>
        <v>3.1432493836824407E-2</v>
      </c>
      <c r="Y38" s="174">
        <f>図11!Y38/図11!Y$50</f>
        <v>7.8748118363311553E-2</v>
      </c>
      <c r="Z38" s="174">
        <f>図11!Z38/図11!Z$50</f>
        <v>4.4547783778422126E-2</v>
      </c>
      <c r="AA38" s="174">
        <f>図11!AA38/図11!AA$50</f>
        <v>3.9036739432026589E-2</v>
      </c>
      <c r="AB38" s="174">
        <f>図11!AB38/図11!AB$50</f>
        <v>5.9037329680955118E-2</v>
      </c>
      <c r="AC38" s="174">
        <f>図11!AC38/図11!AC$50</f>
        <v>9.6042317161980903E-2</v>
      </c>
      <c r="AD38" s="174">
        <f>図11!AD38/図11!AD$50</f>
        <v>1.4022582749586595E-2</v>
      </c>
      <c r="AE38" s="174">
        <f>図11!AE38/図11!AE$50</f>
        <v>0.14372805995503543</v>
      </c>
      <c r="AF38" s="174">
        <f>図11!AF38/図11!AF$50</f>
        <v>0.10960451171534331</v>
      </c>
      <c r="AG38" s="174">
        <f>図11!AG38/図11!AG$50</f>
        <v>3.2638343667078164E-2</v>
      </c>
      <c r="AH38" s="174">
        <f>図11!AH38/図11!AH$50</f>
        <v>4.2906306914372208E-2</v>
      </c>
      <c r="AI38" s="174">
        <f>図11!AI38/図11!AI$50</f>
        <v>4.9162157576478412E-2</v>
      </c>
      <c r="AJ38" s="174">
        <f>図11!AJ38/図11!AJ$50</f>
        <v>7.3949406072519416E-2</v>
      </c>
      <c r="AK38" s="174">
        <f>図11!AK38/図11!AK$50</f>
        <v>8.4461820172625796E-2</v>
      </c>
      <c r="AL38" s="174">
        <f>図11!AL38/図11!AL$50</f>
        <v>3.1274324768576701E-2</v>
      </c>
      <c r="AM38" s="174">
        <f>図11!AM38/図11!AM$50</f>
        <v>0</v>
      </c>
      <c r="AN38" s="169">
        <f>図11!AN38/図11!AN$50</f>
        <v>4.2189302084637267E-2</v>
      </c>
    </row>
    <row r="39" spans="2:40">
      <c r="B39" s="164">
        <v>33</v>
      </c>
      <c r="C39" s="132" t="s">
        <v>66</v>
      </c>
      <c r="D39" s="174">
        <f>図11!D39/図11!D$50</f>
        <v>2.4047768595826952E-4</v>
      </c>
      <c r="E39" s="174">
        <f>図11!E39/図11!E$50</f>
        <v>0</v>
      </c>
      <c r="F39" s="174">
        <f>図11!F39/図11!F$50</f>
        <v>2.8577797799372439E-4</v>
      </c>
      <c r="G39" s="174">
        <f>図11!G39/図11!G$50</f>
        <v>1.0287742922723796E-3</v>
      </c>
      <c r="H39" s="174">
        <f>図11!H39/図11!H$50</f>
        <v>0</v>
      </c>
      <c r="I39" s="174">
        <f>図11!I39/図11!I$50</f>
        <v>0</v>
      </c>
      <c r="J39" s="174">
        <f>図11!J39/図11!J$50</f>
        <v>1.9105921261191556E-4</v>
      </c>
      <c r="K39" s="174">
        <f>図11!K39/図11!K$50</f>
        <v>9.965360493604119E-5</v>
      </c>
      <c r="L39" s="260">
        <f>図11!L39/図11!L$50</f>
        <v>1.4406926929377918E-4</v>
      </c>
      <c r="M39" s="169">
        <f>図11!M39/図11!M$50</f>
        <v>1.6637110569078965E-4</v>
      </c>
      <c r="N39" s="174">
        <f>図11!N39/図11!N$50</f>
        <v>1.6828116780749354E-4</v>
      </c>
      <c r="O39" s="174">
        <f>図11!O39/図11!O$50</f>
        <v>1.7581921508006161E-4</v>
      </c>
      <c r="P39" s="174">
        <f>図11!P39/図11!P$50</f>
        <v>1.4975800457793937E-4</v>
      </c>
      <c r="Q39" s="174">
        <f>図11!Q39/図11!Q$50</f>
        <v>9.809568786042582E-5</v>
      </c>
      <c r="R39" s="174">
        <f>図11!R39/図11!R$50</f>
        <v>1.2259910093992643E-4</v>
      </c>
      <c r="S39" s="174">
        <f>図11!S39/図11!S$50</f>
        <v>1.5736275811052651E-4</v>
      </c>
      <c r="T39" s="174">
        <f>図11!T39/図11!T$50</f>
        <v>1.2893091944970911E-4</v>
      </c>
      <c r="U39" s="174">
        <f>図11!U39/図11!U$50</f>
        <v>1.8532019764920567E-4</v>
      </c>
      <c r="V39" s="174">
        <f>図11!V39/図11!V$50</f>
        <v>1.2249197746276656E-4</v>
      </c>
      <c r="W39" s="174">
        <f>図11!W39/図11!W$50</f>
        <v>1.7533230690750001E-4</v>
      </c>
      <c r="X39" s="174">
        <f>図11!X39/図11!X$50</f>
        <v>1.2593839767776157E-4</v>
      </c>
      <c r="Y39" s="174">
        <f>図11!Y39/図11!Y$50</f>
        <v>4.9684057448926857E-4</v>
      </c>
      <c r="Z39" s="174">
        <f>図11!Z39/図11!Z$50</f>
        <v>1.0991034714406594E-4</v>
      </c>
      <c r="AA39" s="174">
        <f>図11!AA39/図11!AA$50</f>
        <v>8.7561046130789683E-5</v>
      </c>
      <c r="AB39" s="174">
        <f>図11!AB39/図11!AB$50</f>
        <v>9.4441609172869279E-4</v>
      </c>
      <c r="AC39" s="174">
        <f>図11!AC39/図11!AC$50</f>
        <v>2.1231879610896428E-4</v>
      </c>
      <c r="AD39" s="174">
        <f>図11!AD39/図11!AD$50</f>
        <v>5.6034690323302622E-4</v>
      </c>
      <c r="AE39" s="174">
        <f>図11!AE39/図11!AE$50</f>
        <v>4.7137042602255901E-4</v>
      </c>
      <c r="AF39" s="174">
        <f>図11!AF39/図11!AF$50</f>
        <v>1.0400555935469402E-2</v>
      </c>
      <c r="AG39" s="174">
        <f>図11!AG39/図11!AG$50</f>
        <v>2.5984161496618265E-4</v>
      </c>
      <c r="AH39" s="174">
        <f>図11!AH39/図11!AH$50</f>
        <v>8.5276935879240634E-4</v>
      </c>
      <c r="AI39" s="174">
        <f>図11!AI39/図11!AI$50</f>
        <v>1.5123684163845746E-2</v>
      </c>
      <c r="AJ39" s="174">
        <f>図11!AJ39/図11!AJ$50</f>
        <v>3.412733116826239E-3</v>
      </c>
      <c r="AK39" s="174">
        <f>図11!AK39/図11!AK$50</f>
        <v>1.1162112476170217E-3</v>
      </c>
      <c r="AL39" s="174">
        <f>図11!AL39/図11!AL$50</f>
        <v>1.0789880510530491E-2</v>
      </c>
      <c r="AM39" s="174">
        <f>図11!AM39/図11!AM$50</f>
        <v>0</v>
      </c>
      <c r="AN39" s="169">
        <f>図11!AN39/図11!AN$50</f>
        <v>3.4426263614556023E-3</v>
      </c>
    </row>
    <row r="40" spans="2:40">
      <c r="B40" s="164">
        <v>34</v>
      </c>
      <c r="C40" s="132" t="s">
        <v>7</v>
      </c>
      <c r="D40" s="174">
        <f>図11!D40/図11!D$50</f>
        <v>2.747071414505176E-4</v>
      </c>
      <c r="E40" s="174">
        <f>図11!E40/図11!E$50</f>
        <v>1.99233141904801E-4</v>
      </c>
      <c r="F40" s="174">
        <f>図11!F40/図11!F$50</f>
        <v>1.1014840937119583E-3</v>
      </c>
      <c r="G40" s="174">
        <f>図11!G40/図11!G$50</f>
        <v>8.3403213465952568E-4</v>
      </c>
      <c r="H40" s="174">
        <f>図11!H40/図11!H$50</f>
        <v>0</v>
      </c>
      <c r="I40" s="174">
        <f>図11!I40/図11!I$50</f>
        <v>0</v>
      </c>
      <c r="J40" s="174">
        <f>図11!J40/図11!J$50</f>
        <v>1.171793170117844E-3</v>
      </c>
      <c r="K40" s="174">
        <f>図11!K40/図11!K$50</f>
        <v>4.303260679897663E-4</v>
      </c>
      <c r="L40" s="260">
        <f>図11!L40/図11!L$50</f>
        <v>7.8385170903113558E-4</v>
      </c>
      <c r="M40" s="169">
        <f>図11!M40/図11!M$50</f>
        <v>6.6714437235793056E-4</v>
      </c>
      <c r="N40" s="174">
        <f>図11!N40/図11!N$50</f>
        <v>5.9673549260078258E-4</v>
      </c>
      <c r="O40" s="174">
        <f>図11!O40/図11!O$50</f>
        <v>2.6862918925661439E-4</v>
      </c>
      <c r="P40" s="174">
        <f>図11!P40/図11!P$50</f>
        <v>8.0475479812377982E-4</v>
      </c>
      <c r="Q40" s="174">
        <f>図11!Q40/図11!Q$50</f>
        <v>3.5740939052699496E-4</v>
      </c>
      <c r="R40" s="174">
        <f>図11!R40/図11!R$50</f>
        <v>3.5712491100781617E-4</v>
      </c>
      <c r="S40" s="174">
        <f>図11!S40/図11!S$50</f>
        <v>1.2663348651145022E-3</v>
      </c>
      <c r="T40" s="174">
        <f>図11!T40/図11!T$50</f>
        <v>1.1467546287860949E-3</v>
      </c>
      <c r="U40" s="174">
        <f>図11!U40/図11!U$50</f>
        <v>1.3805597285365895E-3</v>
      </c>
      <c r="V40" s="174">
        <f>図11!V40/図11!V$50</f>
        <v>3.1737386626016481E-4</v>
      </c>
      <c r="W40" s="174">
        <f>図11!W40/図11!W$50</f>
        <v>8.7011513632256703E-4</v>
      </c>
      <c r="X40" s="174">
        <f>図11!X40/図11!X$50</f>
        <v>7.0881988412673034E-4</v>
      </c>
      <c r="Y40" s="174">
        <f>図11!Y40/図11!Y$50</f>
        <v>4.0559972901376719E-4</v>
      </c>
      <c r="Z40" s="174">
        <f>図11!Z40/図11!Z$50</f>
        <v>3.2658442231854791E-4</v>
      </c>
      <c r="AA40" s="174">
        <f>図11!AA40/図11!AA$50</f>
        <v>1.5116738329978203E-3</v>
      </c>
      <c r="AB40" s="174">
        <f>図11!AB40/図11!AB$50</f>
        <v>3.6895610836625262E-3</v>
      </c>
      <c r="AC40" s="174">
        <f>図11!AC40/図11!AC$50</f>
        <v>2.7731828804891862E-3</v>
      </c>
      <c r="AD40" s="174">
        <f>図11!AD40/図11!AD$50</f>
        <v>1.4607619308999682E-4</v>
      </c>
      <c r="AE40" s="174">
        <f>図11!AE40/図11!AE$50</f>
        <v>1.4119376383337167E-3</v>
      </c>
      <c r="AF40" s="174">
        <f>図11!AF40/図11!AF$50</f>
        <v>1.7715116295166297E-3</v>
      </c>
      <c r="AG40" s="174">
        <f>図11!AG40/図11!AG$50</f>
        <v>1.2694344265414507E-3</v>
      </c>
      <c r="AH40" s="174">
        <f>図11!AH40/図11!AH$50</f>
        <v>2.8283153472287211E-3</v>
      </c>
      <c r="AI40" s="174">
        <f>図11!AI40/図11!AI$50</f>
        <v>2.5951682311602586E-3</v>
      </c>
      <c r="AJ40" s="174">
        <f>図11!AJ40/図11!AJ$50</f>
        <v>4.0972868763125359E-3</v>
      </c>
      <c r="AK40" s="174">
        <f>図11!AK40/図11!AK$50</f>
        <v>1.3435151373903456E-3</v>
      </c>
      <c r="AL40" s="174">
        <f>図11!AL40/図11!AL$50</f>
        <v>1.8259270314379449E-3</v>
      </c>
      <c r="AM40" s="174">
        <f>図11!AM40/図11!AM$50</f>
        <v>0</v>
      </c>
      <c r="AN40" s="169">
        <f>図11!AN40/図11!AN$50</f>
        <v>2.8199909551078359E-4</v>
      </c>
    </row>
    <row r="41" spans="2:40">
      <c r="B41" s="164">
        <v>35</v>
      </c>
      <c r="C41" s="132" t="s">
        <v>8</v>
      </c>
      <c r="D41" s="174">
        <f>図11!D41/図11!D$50</f>
        <v>1.5745568068934391E-2</v>
      </c>
      <c r="E41" s="174">
        <f>図11!E41/図11!E$50</f>
        <v>8.3958638229751707E-5</v>
      </c>
      <c r="F41" s="174">
        <f>図11!F41/図11!F$50</f>
        <v>2.2343712667516041E-2</v>
      </c>
      <c r="G41" s="174">
        <f>図11!G41/図11!G$50</f>
        <v>3.2983255297136874E-3</v>
      </c>
      <c r="H41" s="174">
        <f>図11!H41/図11!H$50</f>
        <v>0</v>
      </c>
      <c r="I41" s="174">
        <f>図11!I41/図11!I$50</f>
        <v>7.38439349185494E-3</v>
      </c>
      <c r="J41" s="174">
        <f>図11!J41/図11!J$50</f>
        <v>5.9648424923388968E-3</v>
      </c>
      <c r="K41" s="174">
        <f>図11!K41/図11!K$50</f>
        <v>7.269090273744467E-3</v>
      </c>
      <c r="L41" s="260">
        <f>図11!L41/図11!L$50</f>
        <v>3.733906438527012E-3</v>
      </c>
      <c r="M41" s="169">
        <f>図11!M41/図11!M$50</f>
        <v>6.0897826668063317E-3</v>
      </c>
      <c r="N41" s="174">
        <f>図11!N41/図11!N$50</f>
        <v>2.2519775286965614E-3</v>
      </c>
      <c r="O41" s="174">
        <f>図11!O41/図11!O$50</f>
        <v>1.1283465420488581E-2</v>
      </c>
      <c r="P41" s="174">
        <f>図11!P41/図11!P$50</f>
        <v>7.149296298886572E-3</v>
      </c>
      <c r="Q41" s="174">
        <f>図11!Q41/図11!Q$50</f>
        <v>4.391877240709577E-3</v>
      </c>
      <c r="R41" s="174">
        <f>図11!R41/図11!R$50</f>
        <v>1.6757878559742938E-3</v>
      </c>
      <c r="S41" s="174">
        <f>図11!S41/図11!S$50</f>
        <v>3.2750892020395402E-3</v>
      </c>
      <c r="T41" s="174">
        <f>図11!T41/図11!T$50</f>
        <v>4.8091509135296086E-3</v>
      </c>
      <c r="U41" s="174">
        <f>図11!U41/図11!U$50</f>
        <v>1.1973756192612832E-3</v>
      </c>
      <c r="V41" s="174">
        <f>図11!V41/図11!V$50</f>
        <v>5.2954788753002539E-4</v>
      </c>
      <c r="W41" s="174">
        <f>図11!W41/図11!W$50</f>
        <v>2.477194139614911E-3</v>
      </c>
      <c r="X41" s="174">
        <f>図11!X41/図11!X$50</f>
        <v>4.4911896486757889E-3</v>
      </c>
      <c r="Y41" s="174">
        <f>図11!Y41/図11!Y$50</f>
        <v>8.0341192216172239E-3</v>
      </c>
      <c r="Z41" s="174">
        <f>図11!Z41/図11!Z$50</f>
        <v>1.9801953140163252E-3</v>
      </c>
      <c r="AA41" s="174">
        <f>図11!AA41/図11!AA$50</f>
        <v>4.6235064724402817E-3</v>
      </c>
      <c r="AB41" s="174">
        <f>図11!AB41/図11!AB$50</f>
        <v>5.1303857580997517E-3</v>
      </c>
      <c r="AC41" s="174">
        <f>図11!AC41/図11!AC$50</f>
        <v>3.0192391631942042E-3</v>
      </c>
      <c r="AD41" s="174">
        <f>図11!AD41/図11!AD$50</f>
        <v>2.6092356789996175E-3</v>
      </c>
      <c r="AE41" s="174">
        <f>図11!AE41/図11!AE$50</f>
        <v>4.9633712993904797E-3</v>
      </c>
      <c r="AF41" s="174">
        <f>図11!AF41/図11!AF$50</f>
        <v>1.1086978983535119E-2</v>
      </c>
      <c r="AG41" s="174">
        <f>図11!AG41/図11!AG$50</f>
        <v>5.3191993249650218E-5</v>
      </c>
      <c r="AH41" s="174">
        <f>図11!AH41/図11!AH$50</f>
        <v>1.0474175915911429E-2</v>
      </c>
      <c r="AI41" s="174">
        <f>図11!AI41/図11!AI$50</f>
        <v>3.6537630303201648E-3</v>
      </c>
      <c r="AJ41" s="174">
        <f>図11!AJ41/図11!AJ$50</f>
        <v>2.264174184687984E-3</v>
      </c>
      <c r="AK41" s="174">
        <f>図11!AK41/図11!AK$50</f>
        <v>3.879525795856749E-3</v>
      </c>
      <c r="AL41" s="174">
        <f>図11!AL41/図11!AL$50</f>
        <v>2.6289095646097526E-3</v>
      </c>
      <c r="AM41" s="174">
        <f>図11!AM41/図11!AM$50</f>
        <v>0</v>
      </c>
      <c r="AN41" s="169">
        <f>図11!AN41/図11!AN$50</f>
        <v>0</v>
      </c>
    </row>
    <row r="42" spans="2:40">
      <c r="B42" s="165">
        <v>36</v>
      </c>
      <c r="C42" s="166" t="s">
        <v>9</v>
      </c>
      <c r="D42" s="175">
        <f>図11!D42/図11!D$50</f>
        <v>0.3614876806193274</v>
      </c>
      <c r="E42" s="175">
        <f>図11!E42/図11!E$50</f>
        <v>0.7640928962504655</v>
      </c>
      <c r="F42" s="175">
        <f>図11!F42/図11!F$50</f>
        <v>0.26248313730531975</v>
      </c>
      <c r="G42" s="175">
        <f>図11!G42/図11!G$50</f>
        <v>0.33516406901244045</v>
      </c>
      <c r="H42" s="175">
        <f>図11!H42/図11!H$50</f>
        <v>0.49324975024975026</v>
      </c>
      <c r="I42" s="175">
        <f>図11!I42/図11!I$50</f>
        <v>0.33981085213931311</v>
      </c>
      <c r="J42" s="175">
        <f>図11!J42/図11!J$50</f>
        <v>0.54993950249941059</v>
      </c>
      <c r="K42" s="175">
        <f>図11!K42/図11!K$50</f>
        <v>0.58271397696106642</v>
      </c>
      <c r="L42" s="261">
        <f>図11!L42/図11!L$50</f>
        <v>0.45931566226751569</v>
      </c>
      <c r="M42" s="170">
        <f>図11!M42/図11!M$50</f>
        <v>0.69698080517694938</v>
      </c>
      <c r="N42" s="175">
        <f>図11!N42/図11!N$50</f>
        <v>0.69103804610593123</v>
      </c>
      <c r="O42" s="175">
        <f>図11!O42/図11!O$50</f>
        <v>0.71263507563641659</v>
      </c>
      <c r="P42" s="175">
        <f>図11!P42/図11!P$50</f>
        <v>0.55951313757170074</v>
      </c>
      <c r="Q42" s="175">
        <f>図11!Q42/図11!Q$50</f>
        <v>0.56695795614029254</v>
      </c>
      <c r="R42" s="175">
        <f>図11!R42/図11!R$50</f>
        <v>0.587290026249637</v>
      </c>
      <c r="S42" s="175">
        <f>図11!S42/図11!S$50</f>
        <v>0.59796692243598759</v>
      </c>
      <c r="T42" s="175">
        <f>図11!T42/図11!T$50</f>
        <v>0.59981326032885007</v>
      </c>
      <c r="U42" s="175">
        <f>図11!U42/図11!U$50</f>
        <v>0.69980149817537007</v>
      </c>
      <c r="V42" s="175">
        <f>図11!V42/図11!V$50</f>
        <v>0.90079964365630161</v>
      </c>
      <c r="W42" s="175">
        <f>図11!W42/図11!W$50</f>
        <v>0.70933528737144202</v>
      </c>
      <c r="X42" s="175">
        <f>図11!X42/図11!X$50</f>
        <v>0.54280736294309306</v>
      </c>
      <c r="Y42" s="175">
        <f>図11!Y42/図11!Y$50</f>
        <v>0.52316130156566487</v>
      </c>
      <c r="Z42" s="175">
        <f>図11!Z42/図11!Z$50</f>
        <v>0.30190976108385037</v>
      </c>
      <c r="AA42" s="175">
        <f>図11!AA42/図11!AA$50</f>
        <v>0.21364498421557271</v>
      </c>
      <c r="AB42" s="175">
        <f>図11!AB42/図11!AB$50</f>
        <v>0.3135551061546632</v>
      </c>
      <c r="AC42" s="175">
        <f>図11!AC42/図11!AC$50</f>
        <v>0.28772858354440223</v>
      </c>
      <c r="AD42" s="175">
        <f>図11!AD42/図11!AD$50</f>
        <v>0.12347086841660557</v>
      </c>
      <c r="AE42" s="175">
        <f>図11!AE42/図11!AE$50</f>
        <v>0.49931503210658607</v>
      </c>
      <c r="AF42" s="175">
        <f>図11!AF42/図11!AF$50</f>
        <v>0.39222648500939938</v>
      </c>
      <c r="AG42" s="175">
        <f>図11!AG42/図11!AG$50</f>
        <v>0.13712512246866559</v>
      </c>
      <c r="AH42" s="175">
        <f>図11!AH42/図11!AH$50</f>
        <v>0.20336675236726515</v>
      </c>
      <c r="AI42" s="175">
        <f>図11!AI42/図11!AI$50</f>
        <v>0.40106508482969166</v>
      </c>
      <c r="AJ42" s="175">
        <f>図11!AJ42/図11!AJ$50</f>
        <v>0.35914232451806599</v>
      </c>
      <c r="AK42" s="175">
        <f>図11!AK42/図11!AK$50</f>
        <v>0.39211844073764912</v>
      </c>
      <c r="AL42" s="175">
        <f>図11!AL42/図11!AL$50</f>
        <v>0.41135275065131227</v>
      </c>
      <c r="AM42" s="175">
        <f>図11!AM42/図11!AM$50</f>
        <v>1</v>
      </c>
      <c r="AN42" s="170">
        <f>図11!AN42/図11!AN$50</f>
        <v>1.160508131860162</v>
      </c>
    </row>
    <row r="43" spans="2:40">
      <c r="B43" s="164">
        <v>37</v>
      </c>
      <c r="C43" s="132" t="s">
        <v>10</v>
      </c>
      <c r="D43" s="174">
        <f>図11!D43/図11!D$50</f>
        <v>1.2569281039090069E-3</v>
      </c>
      <c r="E43" s="174">
        <f>図11!E43/図11!E$50</f>
        <v>0</v>
      </c>
      <c r="F43" s="174">
        <f>図11!F43/図11!F$50</f>
        <v>5.9502608059833154E-3</v>
      </c>
      <c r="G43" s="174">
        <f>図11!G43/図11!G$50</f>
        <v>2.4227106405847382E-2</v>
      </c>
      <c r="H43" s="174">
        <f>図11!H43/図11!H$50</f>
        <v>0</v>
      </c>
      <c r="I43" s="174">
        <f>図11!I43/図11!I$50</f>
        <v>4.5123687920990044E-2</v>
      </c>
      <c r="J43" s="174">
        <f>図11!J43/図11!J$50</f>
        <v>6.0074269026634097E-2</v>
      </c>
      <c r="K43" s="174">
        <f>図11!K43/図11!K$50</f>
        <v>8.9023466239063972E-3</v>
      </c>
      <c r="L43" s="260">
        <f>図11!L43/図11!L$50</f>
        <v>1.506405802457997E-2</v>
      </c>
      <c r="M43" s="169">
        <f>図11!M43/図11!M$50</f>
        <v>1.6082826414982328E-2</v>
      </c>
      <c r="N43" s="174">
        <f>図11!N43/図11!N$50</f>
        <v>2.6071309656164842E-2</v>
      </c>
      <c r="O43" s="174">
        <f>図11!O43/図11!O$50</f>
        <v>2.3541064329934261E-2</v>
      </c>
      <c r="P43" s="174">
        <f>図11!P43/図11!P$50</f>
        <v>1.820330993787421E-2</v>
      </c>
      <c r="Q43" s="174">
        <f>図11!Q43/図11!Q$50</f>
        <v>1.0610590449838036E-2</v>
      </c>
      <c r="R43" s="174">
        <f>図11!R43/図11!R$50</f>
        <v>8.3410078206397828E-3</v>
      </c>
      <c r="S43" s="174">
        <f>図11!S43/図11!S$50</f>
        <v>2.057912059764776E-2</v>
      </c>
      <c r="T43" s="174">
        <f>図11!T43/図11!T$50</f>
        <v>1.7256960355302879E-2</v>
      </c>
      <c r="U43" s="174">
        <f>図11!U43/図11!U$50</f>
        <v>1.9406195767922137E-2</v>
      </c>
      <c r="V43" s="174">
        <f>図11!V43/図11!V$50</f>
        <v>7.4485422302184795E-3</v>
      </c>
      <c r="W43" s="174">
        <f>図11!W43/図11!W$50</f>
        <v>1.3835380317944974E-2</v>
      </c>
      <c r="X43" s="174">
        <f>図11!X43/図11!X$50</f>
        <v>2.1095841722597302E-2</v>
      </c>
      <c r="Y43" s="174">
        <f>図11!Y43/図11!Y$50</f>
        <v>1.4945824319640245E-2</v>
      </c>
      <c r="Z43" s="174">
        <f>図11!Z43/図11!Z$50</f>
        <v>2.4852045873049296E-2</v>
      </c>
      <c r="AA43" s="174">
        <f>図11!AA43/図11!AA$50</f>
        <v>2.2012000316346654E-2</v>
      </c>
      <c r="AB43" s="174">
        <f>図11!AB43/図11!AB$50</f>
        <v>2.0617012265834959E-2</v>
      </c>
      <c r="AC43" s="174">
        <f>図11!AC43/図11!AC$50</f>
        <v>2.9930045808763326E-2</v>
      </c>
      <c r="AD43" s="174">
        <f>図11!AD43/図11!AD$50</f>
        <v>1.6800168292999433E-3</v>
      </c>
      <c r="AE43" s="174">
        <f>図11!AE43/図11!AE$50</f>
        <v>1.7466938893761427E-2</v>
      </c>
      <c r="AF43" s="174">
        <f>図11!AF43/図11!AF$50</f>
        <v>4.9237445908420149E-2</v>
      </c>
      <c r="AG43" s="174">
        <f>図11!AG43/図11!AG$50</f>
        <v>1.2666201844902653E-2</v>
      </c>
      <c r="AH43" s="174">
        <f>図11!AH43/図11!AH$50</f>
        <v>9.0478086386174585E-3</v>
      </c>
      <c r="AI43" s="174">
        <f>図11!AI43/図11!AI$50</f>
        <v>1.3778051241135441E-2</v>
      </c>
      <c r="AJ43" s="174">
        <f>図11!AJ43/図11!AJ$50</f>
        <v>3.096426515480177E-2</v>
      </c>
      <c r="AK43" s="174">
        <f>図11!AK43/図11!AK$50</f>
        <v>2.0434055772596819E-2</v>
      </c>
      <c r="AL43" s="174">
        <f>図11!AL43/図11!AL$50</f>
        <v>2.2800598362721945E-2</v>
      </c>
      <c r="AM43" s="174">
        <f>図11!AM43/図11!AM$50</f>
        <v>0</v>
      </c>
      <c r="AN43" s="169">
        <f>図11!AN43/図11!AN$50</f>
        <v>4.4672376036916919E-3</v>
      </c>
    </row>
    <row r="44" spans="2:40">
      <c r="B44" s="164">
        <v>38</v>
      </c>
      <c r="C44" s="132" t="s">
        <v>24</v>
      </c>
      <c r="D44" s="174">
        <f>図11!D44/図11!D$50</f>
        <v>0.12957340338920686</v>
      </c>
      <c r="E44" s="174">
        <f>図11!E44/図11!E$50</f>
        <v>7.7491084955261635E-2</v>
      </c>
      <c r="F44" s="174">
        <f>図11!F44/図11!F$50</f>
        <v>0.14882897434409559</v>
      </c>
      <c r="G44" s="174">
        <f>図11!G44/図11!G$50</f>
        <v>0.2350882446991063</v>
      </c>
      <c r="H44" s="174">
        <f>図11!H44/図11!H$50</f>
        <v>0</v>
      </c>
      <c r="I44" s="174">
        <f>図11!I44/図11!I$50</f>
        <v>0.26380998540262895</v>
      </c>
      <c r="J44" s="174">
        <f>図11!J44/図11!J$50</f>
        <v>0.24550799440833829</v>
      </c>
      <c r="K44" s="174">
        <f>図11!K44/図11!K$50</f>
        <v>9.7564321931376818E-2</v>
      </c>
      <c r="L44" s="260">
        <f>図11!L44/図11!L$50</f>
        <v>0.38763412207825287</v>
      </c>
      <c r="M44" s="169">
        <f>図11!M44/図11!M$50</f>
        <v>0.15864884027989531</v>
      </c>
      <c r="N44" s="174">
        <f>図11!N44/図11!N$50</f>
        <v>0.10804407706737545</v>
      </c>
      <c r="O44" s="174">
        <f>図11!O44/図11!O$50</f>
        <v>0.10812970824998998</v>
      </c>
      <c r="P44" s="174">
        <f>図11!P44/図11!P$50</f>
        <v>0.20544586011799276</v>
      </c>
      <c r="Q44" s="174">
        <f>図11!Q44/図11!Q$50</f>
        <v>0.18054282540590516</v>
      </c>
      <c r="R44" s="174">
        <f>図11!R44/図11!R$50</f>
        <v>0.26425051127427024</v>
      </c>
      <c r="S44" s="174">
        <f>図11!S44/図11!S$50</f>
        <v>0.28024985176583422</v>
      </c>
      <c r="T44" s="174">
        <f>図11!T44/図11!T$50</f>
        <v>0.25674921716054305</v>
      </c>
      <c r="U44" s="174">
        <f>図11!U44/図11!U$50</f>
        <v>0.19695992847155502</v>
      </c>
      <c r="V44" s="174">
        <f>図11!V44/図11!V$50</f>
        <v>5.7805787120594379E-2</v>
      </c>
      <c r="W44" s="174">
        <f>図11!W44/図11!W$50</f>
        <v>0.18424734845139598</v>
      </c>
      <c r="X44" s="174">
        <f>図11!X44/図11!X$50</f>
        <v>0.2897958873182967</v>
      </c>
      <c r="Y44" s="174">
        <f>図11!Y44/図11!Y$50</f>
        <v>0.33153640617858116</v>
      </c>
      <c r="Z44" s="174">
        <f>図11!Z44/図11!Z$50</f>
        <v>9.6899692961182407E-2</v>
      </c>
      <c r="AA44" s="174">
        <f>図11!AA44/図11!AA$50</f>
        <v>0.15514350450432363</v>
      </c>
      <c r="AB44" s="174">
        <f>図11!AB44/図11!AB$50</f>
        <v>0.41969425893593654</v>
      </c>
      <c r="AC44" s="174">
        <f>図11!AC44/図11!AC$50</f>
        <v>0.26897951504770373</v>
      </c>
      <c r="AD44" s="174">
        <f>図11!AD44/図11!AD$50</f>
        <v>2.1453508942380302E-2</v>
      </c>
      <c r="AE44" s="174">
        <f>図11!AE44/図11!AE$50</f>
        <v>0.27827403639332088</v>
      </c>
      <c r="AF44" s="174">
        <f>図11!AF44/図11!AF$50</f>
        <v>0.23460235829598028</v>
      </c>
      <c r="AG44" s="174">
        <f>図11!AG44/図11!AG$50</f>
        <v>0.47303083133737817</v>
      </c>
      <c r="AH44" s="174">
        <f>図11!AH44/図11!AH$50</f>
        <v>0.68700810879311291</v>
      </c>
      <c r="AI44" s="174">
        <f>図11!AI44/図11!AI$50</f>
        <v>0.4592610576971029</v>
      </c>
      <c r="AJ44" s="174">
        <f>図11!AJ44/図11!AJ$50</f>
        <v>0.49756420923005829</v>
      </c>
      <c r="AK44" s="174">
        <f>図11!AK44/図11!AK$50</f>
        <v>0.30193666570725353</v>
      </c>
      <c r="AL44" s="174">
        <f>図11!AL44/図11!AL$50</f>
        <v>0.24125886127589991</v>
      </c>
      <c r="AM44" s="174">
        <f>図11!AM44/図11!AM$50</f>
        <v>0</v>
      </c>
      <c r="AN44" s="169">
        <f>図11!AN44/図11!AN$50</f>
        <v>2.6905880934954999E-2</v>
      </c>
    </row>
    <row r="45" spans="2:40">
      <c r="B45" s="164">
        <v>39</v>
      </c>
      <c r="C45" s="132" t="s">
        <v>25</v>
      </c>
      <c r="D45" s="174">
        <f>図11!D45/図11!D$50</f>
        <v>0.28079516347806843</v>
      </c>
      <c r="E45" s="174">
        <f>図11!E45/図11!E$50</f>
        <v>9.5123715855800012E-2</v>
      </c>
      <c r="F45" s="174">
        <f>図11!F45/図11!F$50</f>
        <v>0.56436788749698896</v>
      </c>
      <c r="G45" s="174">
        <f>図11!G45/図11!G$50</f>
        <v>0.28860214471360068</v>
      </c>
      <c r="H45" s="174">
        <f>図11!H45/図11!H$50</f>
        <v>0.38979108132984219</v>
      </c>
      <c r="I45" s="174">
        <f>図11!I45/図11!I$50</f>
        <v>0.20815806987210073</v>
      </c>
      <c r="J45" s="174">
        <f>図11!J45/図11!J$50</f>
        <v>2.5672541834851827E-2</v>
      </c>
      <c r="K45" s="174">
        <f>図11!K45/図11!K$50</f>
        <v>8.3856753285965743E-2</v>
      </c>
      <c r="L45" s="260">
        <f>図11!L45/図11!L$50</f>
        <v>3.6718023135215362E-2</v>
      </c>
      <c r="M45" s="169">
        <f>図11!M45/図11!M$50</f>
        <v>6.7079421719352897E-2</v>
      </c>
      <c r="N45" s="174">
        <f>図11!N45/図11!N$50</f>
        <v>8.63707593268426E-2</v>
      </c>
      <c r="O45" s="174">
        <f>図11!O45/図11!O$50</f>
        <v>7.7595820729738835E-2</v>
      </c>
      <c r="P45" s="174">
        <f>図11!P45/図11!P$50</f>
        <v>8.1227796342152964E-2</v>
      </c>
      <c r="Q45" s="174">
        <f>図11!Q45/図11!Q$50</f>
        <v>0.11255254983604158</v>
      </c>
      <c r="R45" s="174">
        <f>図11!R45/図11!R$50</f>
        <v>2.8759249962090776E-2</v>
      </c>
      <c r="S45" s="174">
        <f>図11!S45/図11!S$50</f>
        <v>2.3690662884290958E-2</v>
      </c>
      <c r="T45" s="174">
        <f>図11!T45/図11!T$50</f>
        <v>4.8280412851339501E-2</v>
      </c>
      <c r="U45" s="174">
        <f>図11!U45/図11!U$50</f>
        <v>1.7359065666226529E-2</v>
      </c>
      <c r="V45" s="174">
        <f>図11!V45/図11!V$50</f>
        <v>1.2077461646800585E-2</v>
      </c>
      <c r="W45" s="174">
        <f>図11!W45/図11!W$50</f>
        <v>3.161838286259995E-2</v>
      </c>
      <c r="X45" s="174">
        <f>図11!X45/図11!X$50</f>
        <v>5.8862876204295249E-2</v>
      </c>
      <c r="Y45" s="174">
        <f>図11!Y45/図11!Y$50</f>
        <v>1.8779590214847208E-2</v>
      </c>
      <c r="Z45" s="174">
        <f>図11!Z45/図11!Z$50</f>
        <v>0.3171772340047872</v>
      </c>
      <c r="AA45" s="174">
        <f>図11!AA45/図11!AA$50</f>
        <v>0.12417506638398833</v>
      </c>
      <c r="AB45" s="174">
        <f>図11!AB45/図11!AB$50</f>
        <v>0.10869334329972682</v>
      </c>
      <c r="AC45" s="174">
        <f>図11!AC45/図11!AC$50</f>
        <v>0.32920396692133863</v>
      </c>
      <c r="AD45" s="174">
        <f>図11!AD45/図11!AD$50</f>
        <v>0.51679210309853518</v>
      </c>
      <c r="AE45" s="174">
        <f>図11!AE45/図11!AE$50</f>
        <v>9.5566679795642942E-2</v>
      </c>
      <c r="AF45" s="174">
        <f>図11!AF45/図11!AF$50</f>
        <v>0.12993320690046595</v>
      </c>
      <c r="AG45" s="174">
        <f>図11!AG45/図11!AG$50</f>
        <v>0</v>
      </c>
      <c r="AH45" s="174">
        <f>図11!AH45/図11!AH$50</f>
        <v>3.3561799996489855E-3</v>
      </c>
      <c r="AI45" s="174">
        <f>図11!AI45/図11!AI$50</f>
        <v>6.4667272635413428E-2</v>
      </c>
      <c r="AJ45" s="174">
        <f>図11!AJ45/図11!AJ$50</f>
        <v>1.3276130956735171E-2</v>
      </c>
      <c r="AK45" s="174">
        <f>図11!AK45/図11!AK$50</f>
        <v>0.11899983677892313</v>
      </c>
      <c r="AL45" s="174">
        <f>図11!AL45/図11!AL$50</f>
        <v>0.18075515814998624</v>
      </c>
      <c r="AM45" s="174">
        <f>図11!AM45/図11!AM$50</f>
        <v>0</v>
      </c>
      <c r="AN45" s="169">
        <f>図11!AN45/図11!AN$50</f>
        <v>-0.31275693008781869</v>
      </c>
    </row>
    <row r="46" spans="2:40">
      <c r="B46" s="164">
        <v>40</v>
      </c>
      <c r="C46" s="132" t="s">
        <v>26</v>
      </c>
      <c r="D46" s="174">
        <f>図11!D46/図11!D$50</f>
        <v>0.1953512357176469</v>
      </c>
      <c r="E46" s="174">
        <f>図11!E46/図11!E$50</f>
        <v>7.3487512152262111E-2</v>
      </c>
      <c r="F46" s="174">
        <f>図11!F46/図11!F$50</f>
        <v>3.786626774092236E-2</v>
      </c>
      <c r="G46" s="174">
        <f>図11!G46/図11!G$50</f>
        <v>9.1446666197219181E-2</v>
      </c>
      <c r="H46" s="174">
        <f>図11!H46/図11!H$50</f>
        <v>9.1517412516228067E-2</v>
      </c>
      <c r="I46" s="174">
        <f>図11!I46/図11!I$50</f>
        <v>0.13691481969641281</v>
      </c>
      <c r="J46" s="174">
        <f>図11!J46/図11!J$50</f>
        <v>5.6340879885768726E-2</v>
      </c>
      <c r="K46" s="174">
        <f>図11!K46/図11!K$50</f>
        <v>4.1090982981915422E-2</v>
      </c>
      <c r="L46" s="260">
        <f>図11!L46/図11!L$50</f>
        <v>4.9820667702750808E-2</v>
      </c>
      <c r="M46" s="169">
        <f>図11!M46/図11!M$50</f>
        <v>3.6819063940522451E-2</v>
      </c>
      <c r="N46" s="174">
        <f>図11!N46/図11!N$50</f>
        <v>6.7269783263345706E-2</v>
      </c>
      <c r="O46" s="174">
        <f>図11!O46/図11!O$50</f>
        <v>5.8065780739777167E-2</v>
      </c>
      <c r="P46" s="174">
        <f>図11!P46/図11!P$50</f>
        <v>8.7022321306858261E-2</v>
      </c>
      <c r="Q46" s="174">
        <f>図11!Q46/図11!Q$50</f>
        <v>9.7527001589698223E-2</v>
      </c>
      <c r="R46" s="174">
        <f>図11!R46/図11!R$50</f>
        <v>6.1703722841542109E-2</v>
      </c>
      <c r="S46" s="174">
        <f>図11!S46/図11!S$50</f>
        <v>4.4146952450664259E-2</v>
      </c>
      <c r="T46" s="174">
        <f>図11!T46/図11!T$50</f>
        <v>5.955884355862201E-2</v>
      </c>
      <c r="U46" s="174">
        <f>図11!U46/図11!U$50</f>
        <v>4.8699165773935515E-2</v>
      </c>
      <c r="V46" s="174">
        <f>図11!V46/図11!V$50</f>
        <v>1.4207309080725972E-2</v>
      </c>
      <c r="W46" s="174">
        <f>図11!W46/図11!W$50</f>
        <v>4.6118078496255273E-2</v>
      </c>
      <c r="X46" s="174">
        <f>図11!X46/図11!X$50</f>
        <v>5.3003343242674923E-2</v>
      </c>
      <c r="Y46" s="174">
        <f>図11!Y46/図11!Y$50</f>
        <v>7.9984606587692922E-2</v>
      </c>
      <c r="Z46" s="174">
        <f>図11!Z46/図11!Z$50</f>
        <v>0.18461546322534694</v>
      </c>
      <c r="AA46" s="174">
        <f>図11!AA46/図11!AA$50</f>
        <v>0.47349094629612648</v>
      </c>
      <c r="AB46" s="174">
        <f>図11!AB46/図11!AB$50</f>
        <v>6.7764877647813165E-2</v>
      </c>
      <c r="AC46" s="174">
        <f>図11!AC46/図11!AC$50</f>
        <v>6.8318778287338927E-2</v>
      </c>
      <c r="AD46" s="174">
        <f>図11!AD46/図11!AD$50</f>
        <v>0.28909988797256891</v>
      </c>
      <c r="AE46" s="174">
        <f>図11!AE46/図11!AE$50</f>
        <v>7.5825510679678035E-2</v>
      </c>
      <c r="AF46" s="174">
        <f>図11!AF46/図11!AF$50</f>
        <v>0.16309811984174666</v>
      </c>
      <c r="AG46" s="174">
        <f>図11!AG46/図11!AG$50</f>
        <v>0.37692992765764205</v>
      </c>
      <c r="AH46" s="174">
        <f>図11!AH46/図11!AH$50</f>
        <v>9.2322847229577232E-2</v>
      </c>
      <c r="AI46" s="174">
        <f>図11!AI46/図11!AI$50</f>
        <v>7.9348138437595181E-2</v>
      </c>
      <c r="AJ46" s="174">
        <f>図11!AJ46/図11!AJ$50</f>
        <v>9.79861505028886E-2</v>
      </c>
      <c r="AK46" s="174">
        <f>図11!AK46/図11!AK$50</f>
        <v>0.14110701475713347</v>
      </c>
      <c r="AL46" s="174">
        <f>図11!AL46/図11!AL$50</f>
        <v>9.8841250512103546E-2</v>
      </c>
      <c r="AM46" s="174">
        <f>図11!AM46/図11!AM$50</f>
        <v>0</v>
      </c>
      <c r="AN46" s="169">
        <f>図11!AN46/図11!AN$50</f>
        <v>0.10976915766158273</v>
      </c>
    </row>
    <row r="47" spans="2:40">
      <c r="B47" s="164">
        <v>41</v>
      </c>
      <c r="C47" s="132" t="s">
        <v>29</v>
      </c>
      <c r="D47" s="174">
        <f>図11!D47/図11!D$50</f>
        <v>4.9862736360401033E-2</v>
      </c>
      <c r="E47" s="174">
        <f>図11!E47/図11!E$50</f>
        <v>2.0765437960849596E-2</v>
      </c>
      <c r="F47" s="174">
        <f>図11!F47/図11!F$50</f>
        <v>1.1403918270992325E-2</v>
      </c>
      <c r="G47" s="174">
        <f>図11!G47/図11!G$50</f>
        <v>2.5471768971785949E-2</v>
      </c>
      <c r="H47" s="174">
        <f>図11!H47/図11!H$50</f>
        <v>2.5441755904179457E-2</v>
      </c>
      <c r="I47" s="174">
        <f>図11!I47/図11!I$50</f>
        <v>6.1825849685543015E-3</v>
      </c>
      <c r="J47" s="174">
        <f>図11!J47/図11!J$50</f>
        <v>6.2464812344996422E-2</v>
      </c>
      <c r="K47" s="174">
        <f>図11!K47/図11!K$50</f>
        <v>0.19004774965087887</v>
      </c>
      <c r="L47" s="260">
        <f>図11!L47/図11!L$50</f>
        <v>5.1613903641854121E-2</v>
      </c>
      <c r="M47" s="169">
        <f>図11!M47/図11!M$50</f>
        <v>2.4481190113536465E-2</v>
      </c>
      <c r="N47" s="174">
        <f>図11!N47/図11!N$50</f>
        <v>2.1240568441840735E-2</v>
      </c>
      <c r="O47" s="174">
        <f>図11!O47/図11!O$50</f>
        <v>2.0056012675615034E-2</v>
      </c>
      <c r="P47" s="174">
        <f>図11!P47/図11!P$50</f>
        <v>4.8654711709543851E-2</v>
      </c>
      <c r="Q47" s="174">
        <f>図11!Q47/図11!Q$50</f>
        <v>3.1889226635094414E-2</v>
      </c>
      <c r="R47" s="174">
        <f>図11!R47/図11!R$50</f>
        <v>4.9754245944379938E-2</v>
      </c>
      <c r="S47" s="174">
        <f>図11!S47/図11!S$50</f>
        <v>3.3451557884555873E-2</v>
      </c>
      <c r="T47" s="174">
        <f>図11!T47/図11!T$50</f>
        <v>1.8415938811100974E-2</v>
      </c>
      <c r="U47" s="174">
        <f>図11!U47/図11!U$50</f>
        <v>1.7841725369438847E-2</v>
      </c>
      <c r="V47" s="174">
        <f>図11!V47/図11!V$50</f>
        <v>7.6794671227282509E-3</v>
      </c>
      <c r="W47" s="174">
        <f>図11!W47/図11!W$50</f>
        <v>1.4907610352614124E-2</v>
      </c>
      <c r="X47" s="174">
        <f>図11!X47/図11!X$50</f>
        <v>3.4542678383395795E-2</v>
      </c>
      <c r="Y47" s="174">
        <f>図11!Y47/図11!Y$50</f>
        <v>3.1675390269435166E-2</v>
      </c>
      <c r="Z47" s="174">
        <f>図11!Z47/図11!Z$50</f>
        <v>7.8341587771687704E-2</v>
      </c>
      <c r="AA47" s="174">
        <f>図11!AA47/図11!AA$50</f>
        <v>2.2942016464854307E-2</v>
      </c>
      <c r="AB47" s="174">
        <f>図11!AB47/図11!AB$50</f>
        <v>6.9974683074973093E-2</v>
      </c>
      <c r="AC47" s="174">
        <f>図11!AC47/図11!AC$50</f>
        <v>2.1405559973434279E-2</v>
      </c>
      <c r="AD47" s="174">
        <f>図11!AD47/図11!AD$50</f>
        <v>4.7746215355060698E-2</v>
      </c>
      <c r="AE47" s="174">
        <f>図11!AE47/図11!AE$50</f>
        <v>3.7366959384445571E-2</v>
      </c>
      <c r="AF47" s="174">
        <f>図11!AF47/図11!AF$50</f>
        <v>3.10297574980689E-2</v>
      </c>
      <c r="AG47" s="174">
        <f>図11!AG47/図11!AG$50</f>
        <v>2.4791669141152736E-4</v>
      </c>
      <c r="AH47" s="174">
        <f>図11!AH47/図11!AH$50</f>
        <v>5.0058154258725823E-3</v>
      </c>
      <c r="AI47" s="174">
        <f>図11!AI47/図11!AI$50</f>
        <v>1.4104236979785108E-2</v>
      </c>
      <c r="AJ47" s="174">
        <f>図11!AJ47/図11!AJ$50</f>
        <v>2.8442451195432223E-2</v>
      </c>
      <c r="AK47" s="174">
        <f>図11!AK47/図11!AK$50</f>
        <v>2.6115276189726557E-2</v>
      </c>
      <c r="AL47" s="174">
        <f>図11!AL47/図11!AL$50</f>
        <v>4.5079459439481662E-2</v>
      </c>
      <c r="AM47" s="174">
        <f>図11!AM47/図11!AM$50</f>
        <v>0</v>
      </c>
      <c r="AN47" s="169">
        <f>図11!AN47/図11!AN$50</f>
        <v>1.1262529564140106E-2</v>
      </c>
    </row>
    <row r="48" spans="2:40">
      <c r="B48" s="164">
        <v>42</v>
      </c>
      <c r="C48" s="132" t="s">
        <v>30</v>
      </c>
      <c r="D48" s="174">
        <f>図11!D48/図11!D$50</f>
        <v>-1.8327147668559658E-2</v>
      </c>
      <c r="E48" s="174">
        <f>図11!E48/図11!E$50</f>
        <v>-3.0960647174638856E-2</v>
      </c>
      <c r="F48" s="174">
        <f>図11!F48/図11!F$50</f>
        <v>-3.0900445964302303E-2</v>
      </c>
      <c r="G48" s="174">
        <f>図11!G48/図11!G$50</f>
        <v>0</v>
      </c>
      <c r="H48" s="174">
        <f>図11!H48/図11!H$50</f>
        <v>0</v>
      </c>
      <c r="I48" s="174">
        <f>図11!I48/図11!I$50</f>
        <v>0</v>
      </c>
      <c r="J48" s="174">
        <f>図11!J48/図11!J$50</f>
        <v>0</v>
      </c>
      <c r="K48" s="174">
        <f>図11!K48/図11!K$50</f>
        <v>-4.1761314351096328E-3</v>
      </c>
      <c r="L48" s="260">
        <f>図11!L48/図11!L$50</f>
        <v>-1.6643685016883028E-4</v>
      </c>
      <c r="M48" s="169">
        <f>図11!M48/図11!M$50</f>
        <v>-9.2147645238843445E-5</v>
      </c>
      <c r="N48" s="174">
        <f>図11!N48/図11!N$50</f>
        <v>-3.4543861500590251E-5</v>
      </c>
      <c r="O48" s="174">
        <f>図11!O48/図11!O$50</f>
        <v>-2.3462361471832545E-5</v>
      </c>
      <c r="P48" s="174">
        <f>図11!P48/図11!P$50</f>
        <v>-6.7136986122750883E-5</v>
      </c>
      <c r="Q48" s="174">
        <f>図11!Q48/図11!Q$50</f>
        <v>-8.0150056869957362E-5</v>
      </c>
      <c r="R48" s="174">
        <f>図11!R48/図11!R$50</f>
        <v>-9.8764092559875459E-5</v>
      </c>
      <c r="S48" s="174">
        <f>図11!S48/図11!S$50</f>
        <v>-8.5068018980722639E-5</v>
      </c>
      <c r="T48" s="174">
        <f>図11!T48/図11!T$50</f>
        <v>-7.4633065758514385E-5</v>
      </c>
      <c r="U48" s="174">
        <f>図11!U48/図11!U$50</f>
        <v>-6.7579224448069096E-5</v>
      </c>
      <c r="V48" s="174">
        <f>図11!V48/図11!V$50</f>
        <v>-1.8210857369268897E-5</v>
      </c>
      <c r="W48" s="174">
        <f>図11!W48/図11!W$50</f>
        <v>-6.208785225232125E-5</v>
      </c>
      <c r="X48" s="174">
        <f>図11!X48/図11!X$50</f>
        <v>-1.0798981435297992E-4</v>
      </c>
      <c r="Y48" s="174">
        <f>図11!Y48/図11!Y$50</f>
        <v>-8.3119135861567834E-5</v>
      </c>
      <c r="Z48" s="174">
        <f>図11!Z48/図11!Z$50</f>
        <v>-3.7957849199039169E-3</v>
      </c>
      <c r="AA48" s="174">
        <f>図11!AA48/図11!AA$50</f>
        <v>-1.1408518181212121E-2</v>
      </c>
      <c r="AB48" s="174">
        <f>図11!AB48/図11!AB$50</f>
        <v>-2.9928137894778259E-4</v>
      </c>
      <c r="AC48" s="174">
        <f>図11!AC48/図11!AC$50</f>
        <v>-5.5664495829811523E-3</v>
      </c>
      <c r="AD48" s="174">
        <f>図11!AD48/図11!AD$50</f>
        <v>-2.426006144506701E-4</v>
      </c>
      <c r="AE48" s="174">
        <f>図11!AE48/図11!AE$50</f>
        <v>-3.8151572534348747E-3</v>
      </c>
      <c r="AF48" s="174">
        <f>図11!AF48/図11!AF$50</f>
        <v>-1.2737345408133602E-4</v>
      </c>
      <c r="AG48" s="174">
        <f>図11!AG48/図11!AG$50</f>
        <v>0</v>
      </c>
      <c r="AH48" s="174">
        <f>図11!AH48/図11!AH$50</f>
        <v>-1.0751245409432518E-4</v>
      </c>
      <c r="AI48" s="174">
        <f>図11!AI48/図11!AI$50</f>
        <v>-3.2223841820723714E-2</v>
      </c>
      <c r="AJ48" s="174">
        <f>図11!AJ48/図11!AJ$50</f>
        <v>-2.7375531557982037E-2</v>
      </c>
      <c r="AK48" s="174">
        <f>図11!AK48/図11!AK$50</f>
        <v>-7.1128994328263152E-4</v>
      </c>
      <c r="AL48" s="174">
        <f>図11!AL48/図11!AL$50</f>
        <v>-8.8078391505583303E-5</v>
      </c>
      <c r="AM48" s="174">
        <f>図11!AM48/図11!AM$50</f>
        <v>0</v>
      </c>
      <c r="AN48" s="169">
        <f>図11!AN48/図11!AN$50</f>
        <v>-1.5600753671276632E-4</v>
      </c>
    </row>
    <row r="49" spans="2:40">
      <c r="B49" s="165">
        <v>49</v>
      </c>
      <c r="C49" s="166" t="s">
        <v>27</v>
      </c>
      <c r="D49" s="175">
        <f>図11!D49/図11!D$50</f>
        <v>0.63851231938067254</v>
      </c>
      <c r="E49" s="175">
        <f>図11!E49/図11!E$50</f>
        <v>0.2359071037495345</v>
      </c>
      <c r="F49" s="175">
        <f>図11!F49/図11!F$50</f>
        <v>0.73751686269468031</v>
      </c>
      <c r="G49" s="175">
        <f>図11!G49/図11!G$50</f>
        <v>0.66477443601367336</v>
      </c>
      <c r="H49" s="175">
        <f>図11!H49/図11!H$50</f>
        <v>0.5591753246753246</v>
      </c>
      <c r="I49" s="175">
        <f>図11!I49/図11!I$50</f>
        <v>0.66018914786068672</v>
      </c>
      <c r="J49" s="175">
        <f>図11!J49/図11!J$50</f>
        <v>0.45006049750058935</v>
      </c>
      <c r="K49" s="175">
        <f>図11!K49/図11!K$50</f>
        <v>0.41728602303893358</v>
      </c>
      <c r="L49" s="261">
        <f>図11!L49/図11!L$50</f>
        <v>0.54068433773248437</v>
      </c>
      <c r="M49" s="170">
        <f>図11!M49/図11!M$50</f>
        <v>0.30301919482305062</v>
      </c>
      <c r="N49" s="175">
        <f>図11!N49/図11!N$50</f>
        <v>0.30896195389406877</v>
      </c>
      <c r="O49" s="175">
        <f>図11!O49/図11!O$50</f>
        <v>0.28736492436358346</v>
      </c>
      <c r="P49" s="175">
        <f>図11!P49/図11!P$50</f>
        <v>0.44048686242829932</v>
      </c>
      <c r="Q49" s="175">
        <f>図11!Q49/図11!Q$50</f>
        <v>0.43304204385970746</v>
      </c>
      <c r="R49" s="175">
        <f>図11!R49/図11!R$50</f>
        <v>0.41270997375036295</v>
      </c>
      <c r="S49" s="175">
        <f>図11!S49/図11!S$50</f>
        <v>0.40203307756401235</v>
      </c>
      <c r="T49" s="175">
        <f>図11!T49/図11!T$50</f>
        <v>0.40018673967114993</v>
      </c>
      <c r="U49" s="175">
        <f>図11!U49/図11!U$50</f>
        <v>0.30019850182462998</v>
      </c>
      <c r="V49" s="175">
        <f>図11!V49/図11!V$50</f>
        <v>9.9200356343698393E-2</v>
      </c>
      <c r="W49" s="175">
        <f>図11!W49/図11!W$50</f>
        <v>0.29066471262855798</v>
      </c>
      <c r="X49" s="175">
        <f>図11!X49/図11!X$50</f>
        <v>0.45719263705690699</v>
      </c>
      <c r="Y49" s="175">
        <f>図11!Y49/図11!Y$50</f>
        <v>0.47683869843433513</v>
      </c>
      <c r="Z49" s="175">
        <f>図11!Z49/図11!Z$50</f>
        <v>0.69809023891614963</v>
      </c>
      <c r="AA49" s="175">
        <f>図11!AA49/図11!AA$50</f>
        <v>0.78635501578442724</v>
      </c>
      <c r="AB49" s="175">
        <f>図11!AB49/図11!AB$50</f>
        <v>0.6864448938453368</v>
      </c>
      <c r="AC49" s="175">
        <f>図11!AC49/図11!AC$50</f>
        <v>0.71227141645559777</v>
      </c>
      <c r="AD49" s="175">
        <f>図11!AD49/図11!AD$50</f>
        <v>0.87652913158339441</v>
      </c>
      <c r="AE49" s="175">
        <f>図11!AE49/図11!AE$50</f>
        <v>0.50068496789341399</v>
      </c>
      <c r="AF49" s="175">
        <f>図11!AF49/図11!AF$50</f>
        <v>0.60777351499060062</v>
      </c>
      <c r="AG49" s="175">
        <f>図11!AG49/図11!AG$50</f>
        <v>0.86287487753133441</v>
      </c>
      <c r="AH49" s="175">
        <f>図11!AH49/図11!AH$50</f>
        <v>0.79663324763273491</v>
      </c>
      <c r="AI49" s="175">
        <f>図11!AI49/図11!AI$50</f>
        <v>0.59893491517030828</v>
      </c>
      <c r="AJ49" s="175">
        <f>図11!AJ49/図11!AJ$50</f>
        <v>0.64085767548193406</v>
      </c>
      <c r="AK49" s="175">
        <f>図11!AK49/図11!AK$50</f>
        <v>0.60788155926235088</v>
      </c>
      <c r="AL49" s="175">
        <f>図11!AL49/図11!AL$50</f>
        <v>0.58864724934868773</v>
      </c>
      <c r="AM49" s="175">
        <f>図11!AM49/図11!AM$50</f>
        <v>0</v>
      </c>
      <c r="AN49" s="170">
        <f>図11!AN49/図11!AN$50</f>
        <v>-0.16050813186016191</v>
      </c>
    </row>
    <row r="50" spans="2:40">
      <c r="B50" s="159">
        <v>50</v>
      </c>
      <c r="C50" s="167" t="s">
        <v>23</v>
      </c>
      <c r="D50" s="175">
        <f>図11!D50/図11!D$50</f>
        <v>1</v>
      </c>
      <c r="E50" s="175">
        <f>図11!E50/図11!E$50</f>
        <v>1</v>
      </c>
      <c r="F50" s="175">
        <f>図11!F50/図11!F$50</f>
        <v>1</v>
      </c>
      <c r="G50" s="175">
        <f>図11!G50/図11!G$50</f>
        <v>1</v>
      </c>
      <c r="H50" s="175">
        <f>図11!H50/図11!H$50</f>
        <v>1</v>
      </c>
      <c r="I50" s="175">
        <f>図11!I50/図11!I$50</f>
        <v>1</v>
      </c>
      <c r="J50" s="175">
        <f>図11!J50/図11!J$50</f>
        <v>1</v>
      </c>
      <c r="K50" s="175">
        <f>図11!K50/図11!K$50</f>
        <v>1</v>
      </c>
      <c r="L50" s="261">
        <f>図11!L50/図11!L$50</f>
        <v>1</v>
      </c>
      <c r="M50" s="170">
        <f>図11!M50/図11!M$50</f>
        <v>1</v>
      </c>
      <c r="N50" s="175">
        <f>図11!N50/図11!N$50</f>
        <v>1</v>
      </c>
      <c r="O50" s="175">
        <f>図11!O50/図11!O$50</f>
        <v>1</v>
      </c>
      <c r="P50" s="175">
        <f>図11!P50/図11!P$50</f>
        <v>1</v>
      </c>
      <c r="Q50" s="175">
        <f>図11!Q50/図11!Q$50</f>
        <v>1</v>
      </c>
      <c r="R50" s="175">
        <f>図11!R50/図11!R$50</f>
        <v>1</v>
      </c>
      <c r="S50" s="175">
        <f>図11!S50/図11!S$50</f>
        <v>1</v>
      </c>
      <c r="T50" s="175">
        <f>図11!T50/図11!T$50</f>
        <v>1</v>
      </c>
      <c r="U50" s="175">
        <f>図11!U50/図11!U$50</f>
        <v>1</v>
      </c>
      <c r="V50" s="175">
        <f>図11!V50/図11!V$50</f>
        <v>1</v>
      </c>
      <c r="W50" s="175">
        <f>図11!W50/図11!W$50</f>
        <v>1</v>
      </c>
      <c r="X50" s="175">
        <f>図11!X50/図11!X$50</f>
        <v>1</v>
      </c>
      <c r="Y50" s="175">
        <f>図11!Y50/図11!Y$50</f>
        <v>1</v>
      </c>
      <c r="Z50" s="175">
        <f>図11!Z50/図11!Z$50</f>
        <v>1</v>
      </c>
      <c r="AA50" s="175">
        <f>図11!AA50/図11!AA$50</f>
        <v>1</v>
      </c>
      <c r="AB50" s="175">
        <f>図11!AB50/図11!AB$50</f>
        <v>1</v>
      </c>
      <c r="AC50" s="175">
        <f>図11!AC50/図11!AC$50</f>
        <v>1</v>
      </c>
      <c r="AD50" s="175">
        <f>図11!AD50/図11!AD$50</f>
        <v>1</v>
      </c>
      <c r="AE50" s="175">
        <f>図11!AE50/図11!AE$50</f>
        <v>1</v>
      </c>
      <c r="AF50" s="175">
        <f>図11!AF50/図11!AF$50</f>
        <v>1</v>
      </c>
      <c r="AG50" s="175">
        <f>図11!AG50/図11!AG$50</f>
        <v>1</v>
      </c>
      <c r="AH50" s="175">
        <f>図11!AH50/図11!AH$50</f>
        <v>1</v>
      </c>
      <c r="AI50" s="175">
        <f>図11!AI50/図11!AI$50</f>
        <v>1</v>
      </c>
      <c r="AJ50" s="175">
        <f>図11!AJ50/図11!AJ$50</f>
        <v>1</v>
      </c>
      <c r="AK50" s="175">
        <f>図11!AK50/図11!AK$50</f>
        <v>1</v>
      </c>
      <c r="AL50" s="175">
        <f>図11!AL50/図11!AL$50</f>
        <v>1</v>
      </c>
      <c r="AM50" s="175">
        <f>図11!AM50/図11!AM$50</f>
        <v>1</v>
      </c>
      <c r="AN50" s="170">
        <f>図11!AN50/図11!AN$50</f>
        <v>1</v>
      </c>
    </row>
    <row r="51" spans="2:40">
      <c r="L51" s="262"/>
    </row>
    <row r="52" spans="2:40" ht="30" customHeight="1">
      <c r="C52" s="1506" t="s">
        <v>268</v>
      </c>
      <c r="D52" s="176">
        <f>D44</f>
        <v>0.12957340338920686</v>
      </c>
      <c r="E52" s="176">
        <f t="shared" ref="E52:AN52" si="0">E44</f>
        <v>7.7491084955261635E-2</v>
      </c>
      <c r="F52" s="176">
        <f t="shared" si="0"/>
        <v>0.14882897434409559</v>
      </c>
      <c r="G52" s="176">
        <f t="shared" si="0"/>
        <v>0.2350882446991063</v>
      </c>
      <c r="H52" s="180">
        <f>H44+H45</f>
        <v>0.38979108132984219</v>
      </c>
      <c r="I52" s="176">
        <f t="shared" si="0"/>
        <v>0.26380998540262895</v>
      </c>
      <c r="J52" s="176">
        <f t="shared" si="0"/>
        <v>0.24550799440833829</v>
      </c>
      <c r="K52" s="176">
        <f t="shared" si="0"/>
        <v>9.7564321931376818E-2</v>
      </c>
      <c r="L52" s="263">
        <f t="shared" si="0"/>
        <v>0.38763412207825287</v>
      </c>
      <c r="M52" s="176">
        <f t="shared" si="0"/>
        <v>0.15864884027989531</v>
      </c>
      <c r="N52" s="176">
        <f t="shared" si="0"/>
        <v>0.10804407706737545</v>
      </c>
      <c r="O52" s="176">
        <f t="shared" si="0"/>
        <v>0.10812970824998998</v>
      </c>
      <c r="P52" s="176">
        <f t="shared" si="0"/>
        <v>0.20544586011799276</v>
      </c>
      <c r="Q52" s="176">
        <f t="shared" si="0"/>
        <v>0.18054282540590516</v>
      </c>
      <c r="R52" s="176">
        <f t="shared" si="0"/>
        <v>0.26425051127427024</v>
      </c>
      <c r="S52" s="176">
        <f t="shared" si="0"/>
        <v>0.28024985176583422</v>
      </c>
      <c r="T52" s="176">
        <f t="shared" si="0"/>
        <v>0.25674921716054305</v>
      </c>
      <c r="U52" s="176">
        <f t="shared" si="0"/>
        <v>0.19695992847155502</v>
      </c>
      <c r="V52" s="176">
        <f t="shared" si="0"/>
        <v>5.7805787120594379E-2</v>
      </c>
      <c r="W52" s="176">
        <f t="shared" si="0"/>
        <v>0.18424734845139598</v>
      </c>
      <c r="X52" s="176">
        <f t="shared" si="0"/>
        <v>0.2897958873182967</v>
      </c>
      <c r="Y52" s="176">
        <f t="shared" si="0"/>
        <v>0.33153640617858116</v>
      </c>
      <c r="Z52" s="176">
        <f t="shared" si="0"/>
        <v>9.6899692961182407E-2</v>
      </c>
      <c r="AA52" s="176">
        <f t="shared" si="0"/>
        <v>0.15514350450432363</v>
      </c>
      <c r="AB52" s="176">
        <f t="shared" si="0"/>
        <v>0.41969425893593654</v>
      </c>
      <c r="AC52" s="176">
        <f t="shared" si="0"/>
        <v>0.26897951504770373</v>
      </c>
      <c r="AD52" s="176">
        <f t="shared" si="0"/>
        <v>2.1453508942380302E-2</v>
      </c>
      <c r="AE52" s="176">
        <f t="shared" si="0"/>
        <v>0.27827403639332088</v>
      </c>
      <c r="AF52" s="176">
        <f t="shared" si="0"/>
        <v>0.23460235829598028</v>
      </c>
      <c r="AG52" s="176">
        <f t="shared" si="0"/>
        <v>0.47303083133737817</v>
      </c>
      <c r="AH52" s="176">
        <f t="shared" si="0"/>
        <v>0.68700810879311291</v>
      </c>
      <c r="AI52" s="176">
        <f t="shared" si="0"/>
        <v>0.4592610576971029</v>
      </c>
      <c r="AJ52" s="176">
        <f t="shared" si="0"/>
        <v>0.49756420923005829</v>
      </c>
      <c r="AK52" s="176">
        <f t="shared" si="0"/>
        <v>0.30193666570725353</v>
      </c>
      <c r="AL52" s="176">
        <f t="shared" si="0"/>
        <v>0.24125886127589991</v>
      </c>
      <c r="AM52" s="176">
        <f t="shared" si="0"/>
        <v>0</v>
      </c>
      <c r="AN52" s="176">
        <f t="shared" si="0"/>
        <v>2.6905880934954999E-2</v>
      </c>
    </row>
    <row r="53" spans="2:40" ht="30" customHeight="1">
      <c r="C53" s="1506" t="s">
        <v>270</v>
      </c>
      <c r="D53" s="176">
        <f>D44+D45+D47</f>
        <v>0.46023130322767636</v>
      </c>
      <c r="E53" s="176">
        <f t="shared" ref="E53:AN53" si="1">E44+E45+E47</f>
        <v>0.19338023877191124</v>
      </c>
      <c r="F53" s="176">
        <f t="shared" si="1"/>
        <v>0.72460078011207685</v>
      </c>
      <c r="G53" s="176">
        <f t="shared" si="1"/>
        <v>0.54916215838449289</v>
      </c>
      <c r="H53" s="176">
        <f t="shared" si="1"/>
        <v>0.41523283723402166</v>
      </c>
      <c r="I53" s="176">
        <f t="shared" si="1"/>
        <v>0.47815064024328396</v>
      </c>
      <c r="J53" s="176">
        <f t="shared" si="1"/>
        <v>0.33364534858818651</v>
      </c>
      <c r="K53" s="176">
        <f t="shared" si="1"/>
        <v>0.37146882486822141</v>
      </c>
      <c r="L53" s="263">
        <f t="shared" si="1"/>
        <v>0.4759660488553224</v>
      </c>
      <c r="M53" s="176">
        <f t="shared" si="1"/>
        <v>0.25020945211278467</v>
      </c>
      <c r="N53" s="176">
        <f t="shared" si="1"/>
        <v>0.2156554048360588</v>
      </c>
      <c r="O53" s="176">
        <f t="shared" si="1"/>
        <v>0.20578154165534385</v>
      </c>
      <c r="P53" s="176">
        <f t="shared" si="1"/>
        <v>0.33532836816968958</v>
      </c>
      <c r="Q53" s="176">
        <f t="shared" si="1"/>
        <v>0.32498460187704115</v>
      </c>
      <c r="R53" s="176">
        <f t="shared" si="1"/>
        <v>0.34276400718074096</v>
      </c>
      <c r="S53" s="176">
        <f t="shared" si="1"/>
        <v>0.33739207253468106</v>
      </c>
      <c r="T53" s="176">
        <f t="shared" si="1"/>
        <v>0.32344556882298353</v>
      </c>
      <c r="U53" s="176">
        <f t="shared" si="1"/>
        <v>0.23216071950722039</v>
      </c>
      <c r="V53" s="176">
        <f t="shared" si="1"/>
        <v>7.7562715890123216E-2</v>
      </c>
      <c r="W53" s="176">
        <f t="shared" si="1"/>
        <v>0.23077334166661007</v>
      </c>
      <c r="X53" s="176">
        <f t="shared" si="1"/>
        <v>0.38320144190598776</v>
      </c>
      <c r="Y53" s="176">
        <f t="shared" si="1"/>
        <v>0.38199138666286353</v>
      </c>
      <c r="Z53" s="176">
        <f t="shared" si="1"/>
        <v>0.4924185147376573</v>
      </c>
      <c r="AA53" s="176">
        <f t="shared" si="1"/>
        <v>0.3022605873531663</v>
      </c>
      <c r="AB53" s="176">
        <f t="shared" si="1"/>
        <v>0.59836228531063651</v>
      </c>
      <c r="AC53" s="176">
        <f t="shared" si="1"/>
        <v>0.61958904194247666</v>
      </c>
      <c r="AD53" s="176">
        <f t="shared" si="1"/>
        <v>0.58599182739597622</v>
      </c>
      <c r="AE53" s="176">
        <f t="shared" si="1"/>
        <v>0.41120767557340937</v>
      </c>
      <c r="AF53" s="176">
        <f t="shared" si="1"/>
        <v>0.39556532269451516</v>
      </c>
      <c r="AG53" s="176">
        <f t="shared" si="1"/>
        <v>0.47327874802878972</v>
      </c>
      <c r="AH53" s="176">
        <f t="shared" si="1"/>
        <v>0.69537010421863443</v>
      </c>
      <c r="AI53" s="176">
        <f t="shared" si="1"/>
        <v>0.53803256731230142</v>
      </c>
      <c r="AJ53" s="176">
        <f t="shared" si="1"/>
        <v>0.53928279138222568</v>
      </c>
      <c r="AK53" s="176">
        <f t="shared" si="1"/>
        <v>0.44705177867590318</v>
      </c>
      <c r="AL53" s="176">
        <f t="shared" si="1"/>
        <v>0.46709347886536778</v>
      </c>
      <c r="AM53" s="176">
        <f t="shared" si="1"/>
        <v>0</v>
      </c>
      <c r="AN53" s="176">
        <f t="shared" si="1"/>
        <v>-0.2745885195887236</v>
      </c>
    </row>
    <row r="54" spans="2:40">
      <c r="C54" s="181"/>
    </row>
  </sheetData>
  <phoneticPr fontId="7"/>
  <printOptions horizontalCentered="1"/>
  <pageMargins left="0.70866141732283472" right="0.70866141732283472" top="0.74803149606299213" bottom="0.74803149606299213" header="0.31496062992125984" footer="0.31496062992125984"/>
  <pageSetup paperSize="9" scale="6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A1:AP281"/>
  <sheetViews>
    <sheetView topLeftCell="A61" zoomScale="70" zoomScaleNormal="70" zoomScalePageLayoutView="70" workbookViewId="0">
      <selection activeCell="C246" sqref="C246"/>
    </sheetView>
  </sheetViews>
  <sheetFormatPr defaultColWidth="8.875" defaultRowHeight="12"/>
  <cols>
    <col min="1" max="1" width="4.625" style="130" customWidth="1"/>
    <col min="2" max="2" width="20.125" style="130" customWidth="1"/>
    <col min="3" max="4" width="11" style="130" bestFit="1" customWidth="1"/>
    <col min="5" max="6" width="10" style="130" bestFit="1" customWidth="1"/>
    <col min="7" max="7" width="7.5" style="130" bestFit="1" customWidth="1"/>
    <col min="8" max="8" width="9" style="130" bestFit="1" customWidth="1"/>
    <col min="9" max="9" width="10" style="130" bestFit="1" customWidth="1"/>
    <col min="10" max="10" width="11" style="130" bestFit="1" customWidth="1"/>
    <col min="11" max="11" width="10" style="130" bestFit="1" customWidth="1"/>
    <col min="12" max="12" width="13.5" style="130" bestFit="1" customWidth="1"/>
    <col min="13" max="13" width="10" style="130" bestFit="1" customWidth="1"/>
    <col min="14" max="15" width="11.875" style="130" bestFit="1" customWidth="1"/>
    <col min="16" max="17" width="10" style="130" bestFit="1" customWidth="1"/>
    <col min="18" max="21" width="11" style="130" bestFit="1" customWidth="1"/>
    <col min="22" max="22" width="10" style="130" bestFit="1" customWidth="1"/>
    <col min="23" max="23" width="16.625" style="130" bestFit="1" customWidth="1"/>
    <col min="24" max="24" width="11" style="130" bestFit="1" customWidth="1"/>
    <col min="25" max="26" width="13.625" style="130" bestFit="1" customWidth="1"/>
    <col min="27" max="33" width="11" style="130" bestFit="1" customWidth="1"/>
    <col min="34" max="34" width="20.125" style="130" bestFit="1" customWidth="1"/>
    <col min="35" max="35" width="15.125" style="130" bestFit="1" customWidth="1"/>
    <col min="36" max="36" width="12.875" style="130" bestFit="1" customWidth="1"/>
    <col min="37" max="37" width="11.125" style="130" bestFit="1" customWidth="1"/>
    <col min="38" max="38" width="10" style="130" bestFit="1" customWidth="1"/>
    <col min="39" max="39" width="10.625" style="130" bestFit="1" customWidth="1"/>
    <col min="40" max="40" width="8.875" style="130"/>
    <col min="41" max="41" width="12.125" style="130" bestFit="1" customWidth="1"/>
    <col min="42" max="243" width="8.875" style="130"/>
    <col min="244" max="244" width="4.625" style="130" customWidth="1"/>
    <col min="245" max="245" width="20.125" style="130" customWidth="1"/>
    <col min="246" max="291" width="12.625" style="130" customWidth="1"/>
    <col min="292" max="292" width="14" style="130" customWidth="1"/>
    <col min="293" max="293" width="14.5" style="130" customWidth="1"/>
    <col min="294" max="295" width="12.625" style="130" customWidth="1"/>
    <col min="296" max="499" width="8.875" style="130"/>
    <col min="500" max="500" width="4.625" style="130" customWidth="1"/>
    <col min="501" max="501" width="20.125" style="130" customWidth="1"/>
    <col min="502" max="547" width="12.625" style="130" customWidth="1"/>
    <col min="548" max="548" width="14" style="130" customWidth="1"/>
    <col min="549" max="549" width="14.5" style="130" customWidth="1"/>
    <col min="550" max="551" width="12.625" style="130" customWidth="1"/>
    <col min="552" max="755" width="8.875" style="130"/>
    <col min="756" max="756" width="4.625" style="130" customWidth="1"/>
    <col min="757" max="757" width="20.125" style="130" customWidth="1"/>
    <col min="758" max="803" width="12.625" style="130" customWidth="1"/>
    <col min="804" max="804" width="14" style="130" customWidth="1"/>
    <col min="805" max="805" width="14.5" style="130" customWidth="1"/>
    <col min="806" max="807" width="12.625" style="130" customWidth="1"/>
    <col min="808" max="1011" width="8.875" style="130"/>
    <col min="1012" max="1012" width="4.625" style="130" customWidth="1"/>
    <col min="1013" max="1013" width="20.125" style="130" customWidth="1"/>
    <col min="1014" max="1059" width="12.625" style="130" customWidth="1"/>
    <col min="1060" max="1060" width="14" style="130" customWidth="1"/>
    <col min="1061" max="1061" width="14.5" style="130" customWidth="1"/>
    <col min="1062" max="1063" width="12.625" style="130" customWidth="1"/>
    <col min="1064" max="1267" width="8.875" style="130"/>
    <col min="1268" max="1268" width="4.625" style="130" customWidth="1"/>
    <col min="1269" max="1269" width="20.125" style="130" customWidth="1"/>
    <col min="1270" max="1315" width="12.625" style="130" customWidth="1"/>
    <col min="1316" max="1316" width="14" style="130" customWidth="1"/>
    <col min="1317" max="1317" width="14.5" style="130" customWidth="1"/>
    <col min="1318" max="1319" width="12.625" style="130" customWidth="1"/>
    <col min="1320" max="1523" width="8.875" style="130"/>
    <col min="1524" max="1524" width="4.625" style="130" customWidth="1"/>
    <col min="1525" max="1525" width="20.125" style="130" customWidth="1"/>
    <col min="1526" max="1571" width="12.625" style="130" customWidth="1"/>
    <col min="1572" max="1572" width="14" style="130" customWidth="1"/>
    <col min="1573" max="1573" width="14.5" style="130" customWidth="1"/>
    <col min="1574" max="1575" width="12.625" style="130" customWidth="1"/>
    <col min="1576" max="1779" width="8.875" style="130"/>
    <col min="1780" max="1780" width="4.625" style="130" customWidth="1"/>
    <col min="1781" max="1781" width="20.125" style="130" customWidth="1"/>
    <col min="1782" max="1827" width="12.625" style="130" customWidth="1"/>
    <col min="1828" max="1828" width="14" style="130" customWidth="1"/>
    <col min="1829" max="1829" width="14.5" style="130" customWidth="1"/>
    <col min="1830" max="1831" width="12.625" style="130" customWidth="1"/>
    <col min="1832" max="2035" width="8.875" style="130"/>
    <col min="2036" max="2036" width="4.625" style="130" customWidth="1"/>
    <col min="2037" max="2037" width="20.125" style="130" customWidth="1"/>
    <col min="2038" max="2083" width="12.625" style="130" customWidth="1"/>
    <col min="2084" max="2084" width="14" style="130" customWidth="1"/>
    <col min="2085" max="2085" width="14.5" style="130" customWidth="1"/>
    <col min="2086" max="2087" width="12.625" style="130" customWidth="1"/>
    <col min="2088" max="2291" width="8.875" style="130"/>
    <col min="2292" max="2292" width="4.625" style="130" customWidth="1"/>
    <col min="2293" max="2293" width="20.125" style="130" customWidth="1"/>
    <col min="2294" max="2339" width="12.625" style="130" customWidth="1"/>
    <col min="2340" max="2340" width="14" style="130" customWidth="1"/>
    <col min="2341" max="2341" width="14.5" style="130" customWidth="1"/>
    <col min="2342" max="2343" width="12.625" style="130" customWidth="1"/>
    <col min="2344" max="2547" width="8.875" style="130"/>
    <col min="2548" max="2548" width="4.625" style="130" customWidth="1"/>
    <col min="2549" max="2549" width="20.125" style="130" customWidth="1"/>
    <col min="2550" max="2595" width="12.625" style="130" customWidth="1"/>
    <col min="2596" max="2596" width="14" style="130" customWidth="1"/>
    <col min="2597" max="2597" width="14.5" style="130" customWidth="1"/>
    <col min="2598" max="2599" width="12.625" style="130" customWidth="1"/>
    <col min="2600" max="2803" width="8.875" style="130"/>
    <col min="2804" max="2804" width="4.625" style="130" customWidth="1"/>
    <col min="2805" max="2805" width="20.125" style="130" customWidth="1"/>
    <col min="2806" max="2851" width="12.625" style="130" customWidth="1"/>
    <col min="2852" max="2852" width="14" style="130" customWidth="1"/>
    <col min="2853" max="2853" width="14.5" style="130" customWidth="1"/>
    <col min="2854" max="2855" width="12.625" style="130" customWidth="1"/>
    <col min="2856" max="3059" width="8.875" style="130"/>
    <col min="3060" max="3060" width="4.625" style="130" customWidth="1"/>
    <col min="3061" max="3061" width="20.125" style="130" customWidth="1"/>
    <col min="3062" max="3107" width="12.625" style="130" customWidth="1"/>
    <col min="3108" max="3108" width="14" style="130" customWidth="1"/>
    <col min="3109" max="3109" width="14.5" style="130" customWidth="1"/>
    <col min="3110" max="3111" width="12.625" style="130" customWidth="1"/>
    <col min="3112" max="3315" width="8.875" style="130"/>
    <col min="3316" max="3316" width="4.625" style="130" customWidth="1"/>
    <col min="3317" max="3317" width="20.125" style="130" customWidth="1"/>
    <col min="3318" max="3363" width="12.625" style="130" customWidth="1"/>
    <col min="3364" max="3364" width="14" style="130" customWidth="1"/>
    <col min="3365" max="3365" width="14.5" style="130" customWidth="1"/>
    <col min="3366" max="3367" width="12.625" style="130" customWidth="1"/>
    <col min="3368" max="3571" width="8.875" style="130"/>
    <col min="3572" max="3572" width="4.625" style="130" customWidth="1"/>
    <col min="3573" max="3573" width="20.125" style="130" customWidth="1"/>
    <col min="3574" max="3619" width="12.625" style="130" customWidth="1"/>
    <col min="3620" max="3620" width="14" style="130" customWidth="1"/>
    <col min="3621" max="3621" width="14.5" style="130" customWidth="1"/>
    <col min="3622" max="3623" width="12.625" style="130" customWidth="1"/>
    <col min="3624" max="3827" width="8.875" style="130"/>
    <col min="3828" max="3828" width="4.625" style="130" customWidth="1"/>
    <col min="3829" max="3829" width="20.125" style="130" customWidth="1"/>
    <col min="3830" max="3875" width="12.625" style="130" customWidth="1"/>
    <col min="3876" max="3876" width="14" style="130" customWidth="1"/>
    <col min="3877" max="3877" width="14.5" style="130" customWidth="1"/>
    <col min="3878" max="3879" width="12.625" style="130" customWidth="1"/>
    <col min="3880" max="4083" width="8.875" style="130"/>
    <col min="4084" max="4084" width="4.625" style="130" customWidth="1"/>
    <col min="4085" max="4085" width="20.125" style="130" customWidth="1"/>
    <col min="4086" max="4131" width="12.625" style="130" customWidth="1"/>
    <col min="4132" max="4132" width="14" style="130" customWidth="1"/>
    <col min="4133" max="4133" width="14.5" style="130" customWidth="1"/>
    <col min="4134" max="4135" width="12.625" style="130" customWidth="1"/>
    <col min="4136" max="4339" width="8.875" style="130"/>
    <col min="4340" max="4340" width="4.625" style="130" customWidth="1"/>
    <col min="4341" max="4341" width="20.125" style="130" customWidth="1"/>
    <col min="4342" max="4387" width="12.625" style="130" customWidth="1"/>
    <col min="4388" max="4388" width="14" style="130" customWidth="1"/>
    <col min="4389" max="4389" width="14.5" style="130" customWidth="1"/>
    <col min="4390" max="4391" width="12.625" style="130" customWidth="1"/>
    <col min="4392" max="4595" width="8.875" style="130"/>
    <col min="4596" max="4596" width="4.625" style="130" customWidth="1"/>
    <col min="4597" max="4597" width="20.125" style="130" customWidth="1"/>
    <col min="4598" max="4643" width="12.625" style="130" customWidth="1"/>
    <col min="4644" max="4644" width="14" style="130" customWidth="1"/>
    <col min="4645" max="4645" width="14.5" style="130" customWidth="1"/>
    <col min="4646" max="4647" width="12.625" style="130" customWidth="1"/>
    <col min="4648" max="4851" width="8.875" style="130"/>
    <col min="4852" max="4852" width="4.625" style="130" customWidth="1"/>
    <col min="4853" max="4853" width="20.125" style="130" customWidth="1"/>
    <col min="4854" max="4899" width="12.625" style="130" customWidth="1"/>
    <col min="4900" max="4900" width="14" style="130" customWidth="1"/>
    <col min="4901" max="4901" width="14.5" style="130" customWidth="1"/>
    <col min="4902" max="4903" width="12.625" style="130" customWidth="1"/>
    <col min="4904" max="5107" width="8.875" style="130"/>
    <col min="5108" max="5108" width="4.625" style="130" customWidth="1"/>
    <col min="5109" max="5109" width="20.125" style="130" customWidth="1"/>
    <col min="5110" max="5155" width="12.625" style="130" customWidth="1"/>
    <col min="5156" max="5156" width="14" style="130" customWidth="1"/>
    <col min="5157" max="5157" width="14.5" style="130" customWidth="1"/>
    <col min="5158" max="5159" width="12.625" style="130" customWidth="1"/>
    <col min="5160" max="5363" width="8.875" style="130"/>
    <col min="5364" max="5364" width="4.625" style="130" customWidth="1"/>
    <col min="5365" max="5365" width="20.125" style="130" customWidth="1"/>
    <col min="5366" max="5411" width="12.625" style="130" customWidth="1"/>
    <col min="5412" max="5412" width="14" style="130" customWidth="1"/>
    <col min="5413" max="5413" width="14.5" style="130" customWidth="1"/>
    <col min="5414" max="5415" width="12.625" style="130" customWidth="1"/>
    <col min="5416" max="5619" width="8.875" style="130"/>
    <col min="5620" max="5620" width="4.625" style="130" customWidth="1"/>
    <col min="5621" max="5621" width="20.125" style="130" customWidth="1"/>
    <col min="5622" max="5667" width="12.625" style="130" customWidth="1"/>
    <col min="5668" max="5668" width="14" style="130" customWidth="1"/>
    <col min="5669" max="5669" width="14.5" style="130" customWidth="1"/>
    <col min="5670" max="5671" width="12.625" style="130" customWidth="1"/>
    <col min="5672" max="5875" width="8.875" style="130"/>
    <col min="5876" max="5876" width="4.625" style="130" customWidth="1"/>
    <col min="5877" max="5877" width="20.125" style="130" customWidth="1"/>
    <col min="5878" max="5923" width="12.625" style="130" customWidth="1"/>
    <col min="5924" max="5924" width="14" style="130" customWidth="1"/>
    <col min="5925" max="5925" width="14.5" style="130" customWidth="1"/>
    <col min="5926" max="5927" width="12.625" style="130" customWidth="1"/>
    <col min="5928" max="6131" width="8.875" style="130"/>
    <col min="6132" max="6132" width="4.625" style="130" customWidth="1"/>
    <col min="6133" max="6133" width="20.125" style="130" customWidth="1"/>
    <col min="6134" max="6179" width="12.625" style="130" customWidth="1"/>
    <col min="6180" max="6180" width="14" style="130" customWidth="1"/>
    <col min="6181" max="6181" width="14.5" style="130" customWidth="1"/>
    <col min="6182" max="6183" width="12.625" style="130" customWidth="1"/>
    <col min="6184" max="6387" width="8.875" style="130"/>
    <col min="6388" max="6388" width="4.625" style="130" customWidth="1"/>
    <col min="6389" max="6389" width="20.125" style="130" customWidth="1"/>
    <col min="6390" max="6435" width="12.625" style="130" customWidth="1"/>
    <col min="6436" max="6436" width="14" style="130" customWidth="1"/>
    <col min="6437" max="6437" width="14.5" style="130" customWidth="1"/>
    <col min="6438" max="6439" width="12.625" style="130" customWidth="1"/>
    <col min="6440" max="6643" width="8.875" style="130"/>
    <col min="6644" max="6644" width="4.625" style="130" customWidth="1"/>
    <col min="6645" max="6645" width="20.125" style="130" customWidth="1"/>
    <col min="6646" max="6691" width="12.625" style="130" customWidth="1"/>
    <col min="6692" max="6692" width="14" style="130" customWidth="1"/>
    <col min="6693" max="6693" width="14.5" style="130" customWidth="1"/>
    <col min="6694" max="6695" width="12.625" style="130" customWidth="1"/>
    <col min="6696" max="6899" width="8.875" style="130"/>
    <col min="6900" max="6900" width="4.625" style="130" customWidth="1"/>
    <col min="6901" max="6901" width="20.125" style="130" customWidth="1"/>
    <col min="6902" max="6947" width="12.625" style="130" customWidth="1"/>
    <col min="6948" max="6948" width="14" style="130" customWidth="1"/>
    <col min="6949" max="6949" width="14.5" style="130" customWidth="1"/>
    <col min="6950" max="6951" width="12.625" style="130" customWidth="1"/>
    <col min="6952" max="7155" width="8.875" style="130"/>
    <col min="7156" max="7156" width="4.625" style="130" customWidth="1"/>
    <col min="7157" max="7157" width="20.125" style="130" customWidth="1"/>
    <col min="7158" max="7203" width="12.625" style="130" customWidth="1"/>
    <col min="7204" max="7204" width="14" style="130" customWidth="1"/>
    <col min="7205" max="7205" width="14.5" style="130" customWidth="1"/>
    <col min="7206" max="7207" width="12.625" style="130" customWidth="1"/>
    <col min="7208" max="7411" width="8.875" style="130"/>
    <col min="7412" max="7412" width="4.625" style="130" customWidth="1"/>
    <col min="7413" max="7413" width="20.125" style="130" customWidth="1"/>
    <col min="7414" max="7459" width="12.625" style="130" customWidth="1"/>
    <col min="7460" max="7460" width="14" style="130" customWidth="1"/>
    <col min="7461" max="7461" width="14.5" style="130" customWidth="1"/>
    <col min="7462" max="7463" width="12.625" style="130" customWidth="1"/>
    <col min="7464" max="7667" width="8.875" style="130"/>
    <col min="7668" max="7668" width="4.625" style="130" customWidth="1"/>
    <col min="7669" max="7669" width="20.125" style="130" customWidth="1"/>
    <col min="7670" max="7715" width="12.625" style="130" customWidth="1"/>
    <col min="7716" max="7716" width="14" style="130" customWidth="1"/>
    <col min="7717" max="7717" width="14.5" style="130" customWidth="1"/>
    <col min="7718" max="7719" width="12.625" style="130" customWidth="1"/>
    <col min="7720" max="7923" width="8.875" style="130"/>
    <col min="7924" max="7924" width="4.625" style="130" customWidth="1"/>
    <col min="7925" max="7925" width="20.125" style="130" customWidth="1"/>
    <col min="7926" max="7971" width="12.625" style="130" customWidth="1"/>
    <col min="7972" max="7972" width="14" style="130" customWidth="1"/>
    <col min="7973" max="7973" width="14.5" style="130" customWidth="1"/>
    <col min="7974" max="7975" width="12.625" style="130" customWidth="1"/>
    <col min="7976" max="8179" width="8.875" style="130"/>
    <col min="8180" max="8180" width="4.625" style="130" customWidth="1"/>
    <col min="8181" max="8181" width="20.125" style="130" customWidth="1"/>
    <col min="8182" max="8227" width="12.625" style="130" customWidth="1"/>
    <col min="8228" max="8228" width="14" style="130" customWidth="1"/>
    <col min="8229" max="8229" width="14.5" style="130" customWidth="1"/>
    <col min="8230" max="8231" width="12.625" style="130" customWidth="1"/>
    <col min="8232" max="8435" width="8.875" style="130"/>
    <col min="8436" max="8436" width="4.625" style="130" customWidth="1"/>
    <col min="8437" max="8437" width="20.125" style="130" customWidth="1"/>
    <col min="8438" max="8483" width="12.625" style="130" customWidth="1"/>
    <col min="8484" max="8484" width="14" style="130" customWidth="1"/>
    <col min="8485" max="8485" width="14.5" style="130" customWidth="1"/>
    <col min="8486" max="8487" width="12.625" style="130" customWidth="1"/>
    <col min="8488" max="8691" width="8.875" style="130"/>
    <col min="8692" max="8692" width="4.625" style="130" customWidth="1"/>
    <col min="8693" max="8693" width="20.125" style="130" customWidth="1"/>
    <col min="8694" max="8739" width="12.625" style="130" customWidth="1"/>
    <col min="8740" max="8740" width="14" style="130" customWidth="1"/>
    <col min="8741" max="8741" width="14.5" style="130" customWidth="1"/>
    <col min="8742" max="8743" width="12.625" style="130" customWidth="1"/>
    <col min="8744" max="8947" width="8.875" style="130"/>
    <col min="8948" max="8948" width="4.625" style="130" customWidth="1"/>
    <col min="8949" max="8949" width="20.125" style="130" customWidth="1"/>
    <col min="8950" max="8995" width="12.625" style="130" customWidth="1"/>
    <col min="8996" max="8996" width="14" style="130" customWidth="1"/>
    <col min="8997" max="8997" width="14.5" style="130" customWidth="1"/>
    <col min="8998" max="8999" width="12.625" style="130" customWidth="1"/>
    <col min="9000" max="9203" width="8.875" style="130"/>
    <col min="9204" max="9204" width="4.625" style="130" customWidth="1"/>
    <col min="9205" max="9205" width="20.125" style="130" customWidth="1"/>
    <col min="9206" max="9251" width="12.625" style="130" customWidth="1"/>
    <col min="9252" max="9252" width="14" style="130" customWidth="1"/>
    <col min="9253" max="9253" width="14.5" style="130" customWidth="1"/>
    <col min="9254" max="9255" width="12.625" style="130" customWidth="1"/>
    <col min="9256" max="9459" width="8.875" style="130"/>
    <col min="9460" max="9460" width="4.625" style="130" customWidth="1"/>
    <col min="9461" max="9461" width="20.125" style="130" customWidth="1"/>
    <col min="9462" max="9507" width="12.625" style="130" customWidth="1"/>
    <col min="9508" max="9508" width="14" style="130" customWidth="1"/>
    <col min="9509" max="9509" width="14.5" style="130" customWidth="1"/>
    <col min="9510" max="9511" width="12.625" style="130" customWidth="1"/>
    <col min="9512" max="9715" width="8.875" style="130"/>
    <col min="9716" max="9716" width="4.625" style="130" customWidth="1"/>
    <col min="9717" max="9717" width="20.125" style="130" customWidth="1"/>
    <col min="9718" max="9763" width="12.625" style="130" customWidth="1"/>
    <col min="9764" max="9764" width="14" style="130" customWidth="1"/>
    <col min="9765" max="9765" width="14.5" style="130" customWidth="1"/>
    <col min="9766" max="9767" width="12.625" style="130" customWidth="1"/>
    <col min="9768" max="9971" width="8.875" style="130"/>
    <col min="9972" max="9972" width="4.625" style="130" customWidth="1"/>
    <col min="9973" max="9973" width="20.125" style="130" customWidth="1"/>
    <col min="9974" max="10019" width="12.625" style="130" customWidth="1"/>
    <col min="10020" max="10020" width="14" style="130" customWidth="1"/>
    <col min="10021" max="10021" width="14.5" style="130" customWidth="1"/>
    <col min="10022" max="10023" width="12.625" style="130" customWidth="1"/>
    <col min="10024" max="10227" width="8.875" style="130"/>
    <col min="10228" max="10228" width="4.625" style="130" customWidth="1"/>
    <col min="10229" max="10229" width="20.125" style="130" customWidth="1"/>
    <col min="10230" max="10275" width="12.625" style="130" customWidth="1"/>
    <col min="10276" max="10276" width="14" style="130" customWidth="1"/>
    <col min="10277" max="10277" width="14.5" style="130" customWidth="1"/>
    <col min="10278" max="10279" width="12.625" style="130" customWidth="1"/>
    <col min="10280" max="10483" width="8.875" style="130"/>
    <col min="10484" max="10484" width="4.625" style="130" customWidth="1"/>
    <col min="10485" max="10485" width="20.125" style="130" customWidth="1"/>
    <col min="10486" max="10531" width="12.625" style="130" customWidth="1"/>
    <col min="10532" max="10532" width="14" style="130" customWidth="1"/>
    <col min="10533" max="10533" width="14.5" style="130" customWidth="1"/>
    <col min="10534" max="10535" width="12.625" style="130" customWidth="1"/>
    <col min="10536" max="10739" width="8.875" style="130"/>
    <col min="10740" max="10740" width="4.625" style="130" customWidth="1"/>
    <col min="10741" max="10741" width="20.125" style="130" customWidth="1"/>
    <col min="10742" max="10787" width="12.625" style="130" customWidth="1"/>
    <col min="10788" max="10788" width="14" style="130" customWidth="1"/>
    <col min="10789" max="10789" width="14.5" style="130" customWidth="1"/>
    <col min="10790" max="10791" width="12.625" style="130" customWidth="1"/>
    <col min="10792" max="10995" width="8.875" style="130"/>
    <col min="10996" max="10996" width="4.625" style="130" customWidth="1"/>
    <col min="10997" max="10997" width="20.125" style="130" customWidth="1"/>
    <col min="10998" max="11043" width="12.625" style="130" customWidth="1"/>
    <col min="11044" max="11044" width="14" style="130" customWidth="1"/>
    <col min="11045" max="11045" width="14.5" style="130" customWidth="1"/>
    <col min="11046" max="11047" width="12.625" style="130" customWidth="1"/>
    <col min="11048" max="11251" width="8.875" style="130"/>
    <col min="11252" max="11252" width="4.625" style="130" customWidth="1"/>
    <col min="11253" max="11253" width="20.125" style="130" customWidth="1"/>
    <col min="11254" max="11299" width="12.625" style="130" customWidth="1"/>
    <col min="11300" max="11300" width="14" style="130" customWidth="1"/>
    <col min="11301" max="11301" width="14.5" style="130" customWidth="1"/>
    <col min="11302" max="11303" width="12.625" style="130" customWidth="1"/>
    <col min="11304" max="11507" width="8.875" style="130"/>
    <col min="11508" max="11508" width="4.625" style="130" customWidth="1"/>
    <col min="11509" max="11509" width="20.125" style="130" customWidth="1"/>
    <col min="11510" max="11555" width="12.625" style="130" customWidth="1"/>
    <col min="11556" max="11556" width="14" style="130" customWidth="1"/>
    <col min="11557" max="11557" width="14.5" style="130" customWidth="1"/>
    <col min="11558" max="11559" width="12.625" style="130" customWidth="1"/>
    <col min="11560" max="11763" width="8.875" style="130"/>
    <col min="11764" max="11764" width="4.625" style="130" customWidth="1"/>
    <col min="11765" max="11765" width="20.125" style="130" customWidth="1"/>
    <col min="11766" max="11811" width="12.625" style="130" customWidth="1"/>
    <col min="11812" max="11812" width="14" style="130" customWidth="1"/>
    <col min="11813" max="11813" width="14.5" style="130" customWidth="1"/>
    <col min="11814" max="11815" width="12.625" style="130" customWidth="1"/>
    <col min="11816" max="12019" width="8.875" style="130"/>
    <col min="12020" max="12020" width="4.625" style="130" customWidth="1"/>
    <col min="12021" max="12021" width="20.125" style="130" customWidth="1"/>
    <col min="12022" max="12067" width="12.625" style="130" customWidth="1"/>
    <col min="12068" max="12068" width="14" style="130" customWidth="1"/>
    <col min="12069" max="12069" width="14.5" style="130" customWidth="1"/>
    <col min="12070" max="12071" width="12.625" style="130" customWidth="1"/>
    <col min="12072" max="12275" width="8.875" style="130"/>
    <col min="12276" max="12276" width="4.625" style="130" customWidth="1"/>
    <col min="12277" max="12277" width="20.125" style="130" customWidth="1"/>
    <col min="12278" max="12323" width="12.625" style="130" customWidth="1"/>
    <col min="12324" max="12324" width="14" style="130" customWidth="1"/>
    <col min="12325" max="12325" width="14.5" style="130" customWidth="1"/>
    <col min="12326" max="12327" width="12.625" style="130" customWidth="1"/>
    <col min="12328" max="12531" width="8.875" style="130"/>
    <col min="12532" max="12532" width="4.625" style="130" customWidth="1"/>
    <col min="12533" max="12533" width="20.125" style="130" customWidth="1"/>
    <col min="12534" max="12579" width="12.625" style="130" customWidth="1"/>
    <col min="12580" max="12580" width="14" style="130" customWidth="1"/>
    <col min="12581" max="12581" width="14.5" style="130" customWidth="1"/>
    <col min="12582" max="12583" width="12.625" style="130" customWidth="1"/>
    <col min="12584" max="12787" width="8.875" style="130"/>
    <col min="12788" max="12788" width="4.625" style="130" customWidth="1"/>
    <col min="12789" max="12789" width="20.125" style="130" customWidth="1"/>
    <col min="12790" max="12835" width="12.625" style="130" customWidth="1"/>
    <col min="12836" max="12836" width="14" style="130" customWidth="1"/>
    <col min="12837" max="12837" width="14.5" style="130" customWidth="1"/>
    <col min="12838" max="12839" width="12.625" style="130" customWidth="1"/>
    <col min="12840" max="13043" width="8.875" style="130"/>
    <col min="13044" max="13044" width="4.625" style="130" customWidth="1"/>
    <col min="13045" max="13045" width="20.125" style="130" customWidth="1"/>
    <col min="13046" max="13091" width="12.625" style="130" customWidth="1"/>
    <col min="13092" max="13092" width="14" style="130" customWidth="1"/>
    <col min="13093" max="13093" width="14.5" style="130" customWidth="1"/>
    <col min="13094" max="13095" width="12.625" style="130" customWidth="1"/>
    <col min="13096" max="13299" width="8.875" style="130"/>
    <col min="13300" max="13300" width="4.625" style="130" customWidth="1"/>
    <col min="13301" max="13301" width="20.125" style="130" customWidth="1"/>
    <col min="13302" max="13347" width="12.625" style="130" customWidth="1"/>
    <col min="13348" max="13348" width="14" style="130" customWidth="1"/>
    <col min="13349" max="13349" width="14.5" style="130" customWidth="1"/>
    <col min="13350" max="13351" width="12.625" style="130" customWidth="1"/>
    <col min="13352" max="13555" width="8.875" style="130"/>
    <col min="13556" max="13556" width="4.625" style="130" customWidth="1"/>
    <col min="13557" max="13557" width="20.125" style="130" customWidth="1"/>
    <col min="13558" max="13603" width="12.625" style="130" customWidth="1"/>
    <col min="13604" max="13604" width="14" style="130" customWidth="1"/>
    <col min="13605" max="13605" width="14.5" style="130" customWidth="1"/>
    <col min="13606" max="13607" width="12.625" style="130" customWidth="1"/>
    <col min="13608" max="13811" width="8.875" style="130"/>
    <col min="13812" max="13812" width="4.625" style="130" customWidth="1"/>
    <col min="13813" max="13813" width="20.125" style="130" customWidth="1"/>
    <col min="13814" max="13859" width="12.625" style="130" customWidth="1"/>
    <col min="13860" max="13860" width="14" style="130" customWidth="1"/>
    <col min="13861" max="13861" width="14.5" style="130" customWidth="1"/>
    <col min="13862" max="13863" width="12.625" style="130" customWidth="1"/>
    <col min="13864" max="14067" width="8.875" style="130"/>
    <col min="14068" max="14068" width="4.625" style="130" customWidth="1"/>
    <col min="14069" max="14069" width="20.125" style="130" customWidth="1"/>
    <col min="14070" max="14115" width="12.625" style="130" customWidth="1"/>
    <col min="14116" max="14116" width="14" style="130" customWidth="1"/>
    <col min="14117" max="14117" width="14.5" style="130" customWidth="1"/>
    <col min="14118" max="14119" width="12.625" style="130" customWidth="1"/>
    <col min="14120" max="14323" width="8.875" style="130"/>
    <col min="14324" max="14324" width="4.625" style="130" customWidth="1"/>
    <col min="14325" max="14325" width="20.125" style="130" customWidth="1"/>
    <col min="14326" max="14371" width="12.625" style="130" customWidth="1"/>
    <col min="14372" max="14372" width="14" style="130" customWidth="1"/>
    <col min="14373" max="14373" width="14.5" style="130" customWidth="1"/>
    <col min="14374" max="14375" width="12.625" style="130" customWidth="1"/>
    <col min="14376" max="14579" width="8.875" style="130"/>
    <col min="14580" max="14580" width="4.625" style="130" customWidth="1"/>
    <col min="14581" max="14581" width="20.125" style="130" customWidth="1"/>
    <col min="14582" max="14627" width="12.625" style="130" customWidth="1"/>
    <col min="14628" max="14628" width="14" style="130" customWidth="1"/>
    <col min="14629" max="14629" width="14.5" style="130" customWidth="1"/>
    <col min="14630" max="14631" width="12.625" style="130" customWidth="1"/>
    <col min="14632" max="14835" width="8.875" style="130"/>
    <col min="14836" max="14836" width="4.625" style="130" customWidth="1"/>
    <col min="14837" max="14837" width="20.125" style="130" customWidth="1"/>
    <col min="14838" max="14883" width="12.625" style="130" customWidth="1"/>
    <col min="14884" max="14884" width="14" style="130" customWidth="1"/>
    <col min="14885" max="14885" width="14.5" style="130" customWidth="1"/>
    <col min="14886" max="14887" width="12.625" style="130" customWidth="1"/>
    <col min="14888" max="15091" width="8.875" style="130"/>
    <col min="15092" max="15092" width="4.625" style="130" customWidth="1"/>
    <col min="15093" max="15093" width="20.125" style="130" customWidth="1"/>
    <col min="15094" max="15139" width="12.625" style="130" customWidth="1"/>
    <col min="15140" max="15140" width="14" style="130" customWidth="1"/>
    <col min="15141" max="15141" width="14.5" style="130" customWidth="1"/>
    <col min="15142" max="15143" width="12.625" style="130" customWidth="1"/>
    <col min="15144" max="15347" width="8.875" style="130"/>
    <col min="15348" max="15348" width="4.625" style="130" customWidth="1"/>
    <col min="15349" max="15349" width="20.125" style="130" customWidth="1"/>
    <col min="15350" max="15395" width="12.625" style="130" customWidth="1"/>
    <col min="15396" max="15396" width="14" style="130" customWidth="1"/>
    <col min="15397" max="15397" width="14.5" style="130" customWidth="1"/>
    <col min="15398" max="15399" width="12.625" style="130" customWidth="1"/>
    <col min="15400" max="15603" width="8.875" style="130"/>
    <col min="15604" max="15604" width="4.625" style="130" customWidth="1"/>
    <col min="15605" max="15605" width="20.125" style="130" customWidth="1"/>
    <col min="15606" max="15651" width="12.625" style="130" customWidth="1"/>
    <col min="15652" max="15652" width="14" style="130" customWidth="1"/>
    <col min="15653" max="15653" width="14.5" style="130" customWidth="1"/>
    <col min="15654" max="15655" width="12.625" style="130" customWidth="1"/>
    <col min="15656" max="15859" width="8.875" style="130"/>
    <col min="15860" max="15860" width="4.625" style="130" customWidth="1"/>
    <col min="15861" max="15861" width="20.125" style="130" customWidth="1"/>
    <col min="15862" max="15907" width="12.625" style="130" customWidth="1"/>
    <col min="15908" max="15908" width="14" style="130" customWidth="1"/>
    <col min="15909" max="15909" width="14.5" style="130" customWidth="1"/>
    <col min="15910" max="15911" width="12.625" style="130" customWidth="1"/>
    <col min="15912" max="16115" width="8.875" style="130"/>
    <col min="16116" max="16116" width="4.625" style="130" customWidth="1"/>
    <col min="16117" max="16117" width="20.125" style="130" customWidth="1"/>
    <col min="16118" max="16163" width="12.625" style="130" customWidth="1"/>
    <col min="16164" max="16164" width="14" style="130" customWidth="1"/>
    <col min="16165" max="16165" width="14.5" style="130" customWidth="1"/>
    <col min="16166" max="16167" width="12.625" style="130" customWidth="1"/>
    <col min="16168" max="16384" width="8.875" style="130"/>
  </cols>
  <sheetData>
    <row r="1" spans="1:39" ht="25.5" customHeight="1">
      <c r="AE1" s="155"/>
    </row>
    <row r="2" spans="1:39" ht="18" customHeight="1" thickBot="1">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row>
    <row r="3" spans="1:39" ht="20.100000000000001" customHeight="1">
      <c r="A3" s="1095"/>
      <c r="B3" s="1103" t="s">
        <v>204</v>
      </c>
      <c r="C3" s="1096" t="s">
        <v>31</v>
      </c>
      <c r="D3" s="1096" t="s">
        <v>32</v>
      </c>
      <c r="E3" s="1096" t="s">
        <v>33</v>
      </c>
      <c r="F3" s="1096" t="s">
        <v>34</v>
      </c>
      <c r="G3" s="1096"/>
      <c r="H3" s="1096"/>
      <c r="I3" s="1096" t="s">
        <v>35</v>
      </c>
      <c r="J3" s="1096" t="s">
        <v>36</v>
      </c>
      <c r="K3" s="1096" t="s">
        <v>37</v>
      </c>
      <c r="L3" s="1096" t="s">
        <v>38</v>
      </c>
      <c r="M3" s="1096" t="s">
        <v>39</v>
      </c>
      <c r="N3" s="1096">
        <v>10</v>
      </c>
      <c r="O3" s="1096">
        <v>11</v>
      </c>
      <c r="P3" s="1096">
        <v>12</v>
      </c>
      <c r="Q3" s="1096">
        <v>13</v>
      </c>
      <c r="R3" s="1096">
        <v>14</v>
      </c>
      <c r="S3" s="1096">
        <v>15</v>
      </c>
      <c r="T3" s="1096">
        <v>16</v>
      </c>
      <c r="U3" s="1096">
        <v>17</v>
      </c>
      <c r="V3" s="1096">
        <v>18</v>
      </c>
      <c r="W3" s="1096">
        <v>19</v>
      </c>
      <c r="X3" s="1096">
        <v>20</v>
      </c>
      <c r="Y3" s="1096">
        <v>21</v>
      </c>
      <c r="Z3" s="1096">
        <v>22</v>
      </c>
      <c r="AA3" s="1096">
        <v>23</v>
      </c>
      <c r="AB3" s="1096">
        <v>24</v>
      </c>
      <c r="AC3" s="1096">
        <v>25</v>
      </c>
      <c r="AD3" s="1096">
        <v>26</v>
      </c>
      <c r="AE3" s="1096">
        <v>27</v>
      </c>
      <c r="AF3" s="1096">
        <v>28</v>
      </c>
      <c r="AG3" s="1096">
        <v>29</v>
      </c>
      <c r="AH3" s="1096">
        <v>30</v>
      </c>
      <c r="AI3" s="1096">
        <v>31</v>
      </c>
      <c r="AJ3" s="1096">
        <v>32</v>
      </c>
      <c r="AK3" s="1096">
        <v>33</v>
      </c>
      <c r="AL3" s="1096">
        <v>34</v>
      </c>
      <c r="AM3" s="1097">
        <v>35</v>
      </c>
    </row>
    <row r="4" spans="1:39" ht="20.100000000000001" customHeight="1">
      <c r="A4" s="1104"/>
      <c r="B4" s="160"/>
      <c r="C4" s="161" t="s">
        <v>180</v>
      </c>
      <c r="D4" s="161" t="s">
        <v>0</v>
      </c>
      <c r="E4" s="161" t="s">
        <v>1</v>
      </c>
      <c r="F4" s="161" t="s">
        <v>42</v>
      </c>
      <c r="G4" s="161" t="s">
        <v>193</v>
      </c>
      <c r="H4" s="161" t="s">
        <v>194</v>
      </c>
      <c r="I4" s="161" t="s">
        <v>43</v>
      </c>
      <c r="J4" s="161" t="s">
        <v>44</v>
      </c>
      <c r="K4" s="161" t="s">
        <v>45</v>
      </c>
      <c r="L4" s="161" t="s">
        <v>46</v>
      </c>
      <c r="M4" s="161" t="s">
        <v>47</v>
      </c>
      <c r="N4" s="161" t="s">
        <v>2</v>
      </c>
      <c r="O4" s="161" t="s">
        <v>48</v>
      </c>
      <c r="P4" s="161" t="s">
        <v>49</v>
      </c>
      <c r="Q4" s="161" t="s">
        <v>50</v>
      </c>
      <c r="R4" s="161" t="s">
        <v>51</v>
      </c>
      <c r="S4" s="161" t="s">
        <v>52</v>
      </c>
      <c r="T4" s="161" t="s">
        <v>53</v>
      </c>
      <c r="U4" s="161" t="s">
        <v>54</v>
      </c>
      <c r="V4" s="161" t="s">
        <v>3</v>
      </c>
      <c r="W4" s="161" t="s">
        <v>55</v>
      </c>
      <c r="X4" s="161" t="s">
        <v>56</v>
      </c>
      <c r="Y4" s="161" t="s">
        <v>57</v>
      </c>
      <c r="Z4" s="161" t="s">
        <v>58</v>
      </c>
      <c r="AA4" s="161" t="s">
        <v>59</v>
      </c>
      <c r="AB4" s="161" t="s">
        <v>4</v>
      </c>
      <c r="AC4" s="161" t="s">
        <v>60</v>
      </c>
      <c r="AD4" s="161" t="s">
        <v>61</v>
      </c>
      <c r="AE4" s="161" t="s">
        <v>62</v>
      </c>
      <c r="AF4" s="161" t="s">
        <v>5</v>
      </c>
      <c r="AG4" s="161" t="s">
        <v>63</v>
      </c>
      <c r="AH4" s="161" t="s">
        <v>64</v>
      </c>
      <c r="AI4" s="161" t="s">
        <v>6</v>
      </c>
      <c r="AJ4" s="161" t="s">
        <v>65</v>
      </c>
      <c r="AK4" s="161" t="s">
        <v>66</v>
      </c>
      <c r="AL4" s="161" t="s">
        <v>7</v>
      </c>
      <c r="AM4" s="1098" t="s">
        <v>8</v>
      </c>
    </row>
    <row r="5" spans="1:39">
      <c r="A5" s="1105" t="s">
        <v>31</v>
      </c>
      <c r="B5" s="163" t="s">
        <v>41</v>
      </c>
      <c r="C5" s="264">
        <f>図11!D5/図11!D$50</f>
        <v>8.0183587317273472E-2</v>
      </c>
      <c r="D5" s="264">
        <f>図11!E5/図11!E$50</f>
        <v>0.15644405874718245</v>
      </c>
      <c r="E5" s="264">
        <f>図11!F5/図11!F$50</f>
        <v>1.7641478649409481E-3</v>
      </c>
      <c r="F5" s="264">
        <f>図11!G5/図11!G$50</f>
        <v>0</v>
      </c>
      <c r="G5" s="264">
        <f>図11!H5/図11!H$50</f>
        <v>0</v>
      </c>
      <c r="H5" s="264">
        <f>図11!I5/図11!I$50</f>
        <v>0</v>
      </c>
      <c r="I5" s="264">
        <f>図11!J5/図11!J$50</f>
        <v>0</v>
      </c>
      <c r="J5" s="264">
        <f>図11!K5/図11!K$50</f>
        <v>0.11644488216866174</v>
      </c>
      <c r="K5" s="264">
        <f>図11!L5/図11!L$50</f>
        <v>7.5898917101567672E-4</v>
      </c>
      <c r="L5" s="264">
        <f>図11!M5/図11!M$50</f>
        <v>1.0113426890709165E-4</v>
      </c>
      <c r="M5" s="264">
        <f>図11!N5/図11!N$50</f>
        <v>1.7704905023810517E-3</v>
      </c>
      <c r="N5" s="264">
        <f>図11!O5/図11!O$50</f>
        <v>1.9472275062034188E-3</v>
      </c>
      <c r="O5" s="264">
        <f>図11!P5/図11!P$50</f>
        <v>1.5306225262591409E-5</v>
      </c>
      <c r="P5" s="264">
        <f>図11!Q5/図11!Q$50</f>
        <v>0</v>
      </c>
      <c r="Q5" s="264">
        <f>図11!R5/図11!R$50</f>
        <v>4.0021469294861728E-6</v>
      </c>
      <c r="R5" s="264">
        <f>図11!S5/図11!S$50</f>
        <v>0</v>
      </c>
      <c r="S5" s="264">
        <f>図11!T5/図11!T$50</f>
        <v>0</v>
      </c>
      <c r="T5" s="264">
        <f>図11!U5/図11!U$50</f>
        <v>0</v>
      </c>
      <c r="U5" s="264">
        <f>図11!V5/図11!V$50</f>
        <v>0</v>
      </c>
      <c r="V5" s="264">
        <f>図11!W5/図11!W$50</f>
        <v>0</v>
      </c>
      <c r="W5" s="264">
        <f>図11!X5/図11!X$50</f>
        <v>3.5643930866366019E-3</v>
      </c>
      <c r="X5" s="264">
        <f>図11!Y5/図11!Y$50</f>
        <v>1.4563625531639854E-3</v>
      </c>
      <c r="Y5" s="264">
        <f>図11!Z5/図11!Z$50</f>
        <v>0</v>
      </c>
      <c r="Z5" s="264">
        <f>図11!AA5/図11!AA$50</f>
        <v>0</v>
      </c>
      <c r="AA5" s="264">
        <f>図11!AB5/図11!AB$50</f>
        <v>1.2253349804812507E-4</v>
      </c>
      <c r="AB5" s="264">
        <f>図11!AC5/図11!AC$50</f>
        <v>0</v>
      </c>
      <c r="AC5" s="264">
        <f>図11!AD5/図11!AD$50</f>
        <v>1.0798131675251575E-6</v>
      </c>
      <c r="AD5" s="264">
        <f>図11!AE5/図11!AE$50</f>
        <v>9.1691413144257473E-6</v>
      </c>
      <c r="AE5" s="264">
        <f>図11!AF5/図11!AF$50</f>
        <v>0</v>
      </c>
      <c r="AF5" s="264">
        <f>図11!AG5/図11!AG$50</f>
        <v>2.1525222814615088E-6</v>
      </c>
      <c r="AG5" s="264">
        <f>図11!AH5/図11!AH$50</f>
        <v>4.8439257150036672E-4</v>
      </c>
      <c r="AH5" s="264">
        <f>図11!AI5/図11!AI$50</f>
        <v>3.041311880112669E-3</v>
      </c>
      <c r="AI5" s="264">
        <f>図11!AJ5/図11!AJ$50</f>
        <v>1.7515378659767734E-3</v>
      </c>
      <c r="AJ5" s="264">
        <f>図11!AK5/図11!AK$50</f>
        <v>1.3028450922728359E-5</v>
      </c>
      <c r="AK5" s="264">
        <f>図11!AL5/図11!AL$50</f>
        <v>1.0841082701445268E-2</v>
      </c>
      <c r="AL5" s="264">
        <f>図11!AM5/図11!AM$50</f>
        <v>0</v>
      </c>
      <c r="AM5" s="1099">
        <f>図11!AN5/図11!AN$50</f>
        <v>0</v>
      </c>
    </row>
    <row r="6" spans="1:39">
      <c r="A6" s="1106" t="s">
        <v>32</v>
      </c>
      <c r="B6" s="132" t="s">
        <v>0</v>
      </c>
      <c r="C6" s="265">
        <f>図11!D6/図11!D$50</f>
        <v>1.0096385214361099E-2</v>
      </c>
      <c r="D6" s="265">
        <f>図11!E6/図11!E$50</f>
        <v>6.0119869263809696E-2</v>
      </c>
      <c r="E6" s="265">
        <f>図11!F6/図11!F$50</f>
        <v>2.4830167048715238E-4</v>
      </c>
      <c r="F6" s="265">
        <f>図11!G6/図11!G$50</f>
        <v>0</v>
      </c>
      <c r="G6" s="265">
        <f>図11!H6/図11!H$50</f>
        <v>0</v>
      </c>
      <c r="H6" s="265">
        <f>図11!I6/図11!I$50</f>
        <v>0</v>
      </c>
      <c r="I6" s="265">
        <f>図11!J6/図11!J$50</f>
        <v>0</v>
      </c>
      <c r="J6" s="265">
        <f>図11!K6/図11!K$50</f>
        <v>0.13192851227816266</v>
      </c>
      <c r="K6" s="265">
        <f>図11!L6/図11!L$50</f>
        <v>5.0955147923397858E-4</v>
      </c>
      <c r="L6" s="265">
        <f>図11!M6/図11!M$50</f>
        <v>0</v>
      </c>
      <c r="M6" s="265">
        <f>図11!N6/図11!N$50</f>
        <v>1.1676193327819405E-4</v>
      </c>
      <c r="N6" s="265">
        <f>図11!O6/図11!O$50</f>
        <v>0</v>
      </c>
      <c r="O6" s="265">
        <f>図11!P6/図11!P$50</f>
        <v>1.4817255820514432E-8</v>
      </c>
      <c r="P6" s="265">
        <f>図11!Q6/図11!Q$50</f>
        <v>0</v>
      </c>
      <c r="Q6" s="265">
        <f>図11!R6/図11!R$50</f>
        <v>0</v>
      </c>
      <c r="R6" s="265">
        <f>図11!S6/図11!S$50</f>
        <v>0</v>
      </c>
      <c r="S6" s="265">
        <f>図11!T6/図11!T$50</f>
        <v>0</v>
      </c>
      <c r="T6" s="265">
        <f>図11!U6/図11!U$50</f>
        <v>0</v>
      </c>
      <c r="U6" s="265">
        <f>図11!V6/図11!V$50</f>
        <v>0</v>
      </c>
      <c r="V6" s="265">
        <f>図11!W6/図11!W$50</f>
        <v>0</v>
      </c>
      <c r="W6" s="265">
        <f>図11!X6/図11!X$50</f>
        <v>1.1886171708710436E-4</v>
      </c>
      <c r="X6" s="265">
        <f>図11!Y6/図11!Y$50</f>
        <v>0</v>
      </c>
      <c r="Y6" s="265">
        <f>図11!Z6/図11!Z$50</f>
        <v>0</v>
      </c>
      <c r="Z6" s="265">
        <f>図11!AA6/図11!AA$50</f>
        <v>0</v>
      </c>
      <c r="AA6" s="265">
        <f>図11!AB6/図11!AB$50</f>
        <v>0</v>
      </c>
      <c r="AB6" s="265">
        <f>図11!AC6/図11!AC$50</f>
        <v>0</v>
      </c>
      <c r="AC6" s="265">
        <f>図11!AD6/図11!AD$50</f>
        <v>0</v>
      </c>
      <c r="AD6" s="265">
        <f>図11!AE6/図11!AE$50</f>
        <v>1.17727893914131E-6</v>
      </c>
      <c r="AE6" s="265">
        <f>図11!AF6/図11!AF$50</f>
        <v>0</v>
      </c>
      <c r="AF6" s="265">
        <f>図11!AG6/図11!AG$50</f>
        <v>1.3468853209608513E-7</v>
      </c>
      <c r="AG6" s="265">
        <f>図11!AH6/図11!AH$50</f>
        <v>3.8289932861033504E-4</v>
      </c>
      <c r="AH6" s="265">
        <f>図11!AI6/図11!AI$50</f>
        <v>5.6159282228880386E-4</v>
      </c>
      <c r="AI6" s="265">
        <f>図11!AJ6/図11!AJ$50</f>
        <v>0</v>
      </c>
      <c r="AJ6" s="265">
        <f>図11!AK6/図11!AK$50</f>
        <v>0</v>
      </c>
      <c r="AK6" s="265">
        <f>図11!AL6/図11!AL$50</f>
        <v>2.4400093767427081E-3</v>
      </c>
      <c r="AL6" s="265">
        <f>図11!AM6/図11!AM$50</f>
        <v>0</v>
      </c>
      <c r="AM6" s="1100">
        <f>図11!AN6/図11!AN$50</f>
        <v>0</v>
      </c>
    </row>
    <row r="7" spans="1:39">
      <c r="A7" s="1106" t="s">
        <v>33</v>
      </c>
      <c r="B7" s="132" t="s">
        <v>1</v>
      </c>
      <c r="C7" s="265">
        <f>図11!D7/図11!D$50</f>
        <v>8.9096713781284989E-5</v>
      </c>
      <c r="D7" s="265">
        <f>図11!E7/図11!E$50</f>
        <v>0</v>
      </c>
      <c r="E7" s="265">
        <f>図11!F7/図11!F$50</f>
        <v>9.4852740935415777E-2</v>
      </c>
      <c r="F7" s="265">
        <f>図11!G7/図11!G$50</f>
        <v>1.0231675592960979E-4</v>
      </c>
      <c r="G7" s="265">
        <f>図11!H7/図11!H$50</f>
        <v>0</v>
      </c>
      <c r="H7" s="265">
        <f>図11!I7/図11!I$50</f>
        <v>0</v>
      </c>
      <c r="I7" s="265">
        <f>図11!J7/図11!J$50</f>
        <v>8.5870081522951614E-5</v>
      </c>
      <c r="J7" s="265">
        <f>図11!K7/図11!K$50</f>
        <v>3.4054266410610262E-4</v>
      </c>
      <c r="K7" s="265">
        <f>図11!L7/図11!L$50</f>
        <v>1.1024229225057608E-6</v>
      </c>
      <c r="L7" s="265">
        <f>図11!M7/図11!M$50</f>
        <v>9.9280293282838161E-2</v>
      </c>
      <c r="M7" s="265">
        <f>図11!N7/図11!N$50</f>
        <v>3.1570103382066973E-4</v>
      </c>
      <c r="N7" s="265">
        <f>図11!O7/図11!O$50</f>
        <v>0</v>
      </c>
      <c r="O7" s="265">
        <f>図11!P7/図11!P$50</f>
        <v>1.4817255820514432E-8</v>
      </c>
      <c r="P7" s="265">
        <f>図11!Q7/図11!Q$50</f>
        <v>3.724815920927479E-7</v>
      </c>
      <c r="Q7" s="265">
        <f>図11!R7/図11!R$50</f>
        <v>0</v>
      </c>
      <c r="R7" s="265">
        <f>図11!S7/図11!S$50</f>
        <v>0</v>
      </c>
      <c r="S7" s="265">
        <f>図11!T7/図11!T$50</f>
        <v>0</v>
      </c>
      <c r="T7" s="265">
        <f>図11!U7/図11!U$50</f>
        <v>0</v>
      </c>
      <c r="U7" s="265">
        <f>図11!V7/図11!V$50</f>
        <v>2.2395380436148396E-6</v>
      </c>
      <c r="V7" s="265">
        <f>図11!W7/図11!W$50</f>
        <v>0</v>
      </c>
      <c r="W7" s="265">
        <f>図11!X7/図11!X$50</f>
        <v>9.9338696628569923E-5</v>
      </c>
      <c r="X7" s="265">
        <f>図11!Y7/図11!Y$50</f>
        <v>1.5332195890169719E-4</v>
      </c>
      <c r="Y7" s="265">
        <f>図11!Z7/図11!Z$50</f>
        <v>0</v>
      </c>
      <c r="Z7" s="265">
        <f>図11!AA7/図11!AA$50</f>
        <v>0</v>
      </c>
      <c r="AA7" s="265">
        <f>図11!AB7/図11!AB$50</f>
        <v>0</v>
      </c>
      <c r="AB7" s="265">
        <f>図11!AC7/図11!AC$50</f>
        <v>0</v>
      </c>
      <c r="AC7" s="265">
        <f>図11!AD7/図11!AD$50</f>
        <v>0</v>
      </c>
      <c r="AD7" s="265">
        <f>図11!AE7/図11!AE$50</f>
        <v>0</v>
      </c>
      <c r="AE7" s="265">
        <f>図11!AF7/図11!AF$50</f>
        <v>0</v>
      </c>
      <c r="AF7" s="265">
        <f>図11!AG7/図11!AG$50</f>
        <v>2.5690590381290313E-7</v>
      </c>
      <c r="AG7" s="265">
        <f>図11!AH7/図11!AH$50</f>
        <v>0</v>
      </c>
      <c r="AH7" s="265">
        <f>図11!AI7/図11!AI$50</f>
        <v>1.0344212921884853E-4</v>
      </c>
      <c r="AI7" s="265">
        <f>図11!AJ7/図11!AJ$50</f>
        <v>0</v>
      </c>
      <c r="AJ7" s="265">
        <f>図11!AK7/図11!AK$50</f>
        <v>0</v>
      </c>
      <c r="AK7" s="265">
        <f>図11!AL7/図11!AL$50</f>
        <v>8.5084322657142102E-4</v>
      </c>
      <c r="AL7" s="265">
        <f>図11!AM7/図11!AM$50</f>
        <v>0</v>
      </c>
      <c r="AM7" s="1100">
        <f>図11!AN7/図11!AN$50</f>
        <v>0</v>
      </c>
    </row>
    <row r="8" spans="1:39">
      <c r="A8" s="1106" t="s">
        <v>34</v>
      </c>
      <c r="B8" s="132" t="s">
        <v>42</v>
      </c>
      <c r="C8" s="265">
        <f>図11!D8/図11!D$50</f>
        <v>0</v>
      </c>
      <c r="D8" s="265">
        <f>図11!E8/図11!E$50</f>
        <v>0</v>
      </c>
      <c r="E8" s="265">
        <f>図11!F8/図11!F$50</f>
        <v>0</v>
      </c>
      <c r="F8" s="265">
        <f>図11!G8/図11!G$50</f>
        <v>3.8074344299923492E-2</v>
      </c>
      <c r="G8" s="265">
        <f>図11!H8/図11!H$50</f>
        <v>0</v>
      </c>
      <c r="H8" s="265">
        <f>図11!I8/図11!I$50</f>
        <v>0</v>
      </c>
      <c r="I8" s="265">
        <f>図11!J8/図11!J$50</f>
        <v>0</v>
      </c>
      <c r="J8" s="265">
        <f>図11!K8/図11!K$50</f>
        <v>4.0606677956433024E-2</v>
      </c>
      <c r="K8" s="265">
        <f>図11!L8/図11!L$50</f>
        <v>2.611001658566276E-7</v>
      </c>
      <c r="L8" s="265">
        <f>図11!M8/図11!M$50</f>
        <v>0</v>
      </c>
      <c r="M8" s="265">
        <f>図11!N8/図11!N$50</f>
        <v>9.6023345023843235E-5</v>
      </c>
      <c r="N8" s="265">
        <f>図11!O8/図11!O$50</f>
        <v>0</v>
      </c>
      <c r="O8" s="265">
        <f>図11!P8/図11!P$50</f>
        <v>0</v>
      </c>
      <c r="P8" s="265">
        <f>図11!Q8/図11!Q$50</f>
        <v>0</v>
      </c>
      <c r="Q8" s="265">
        <f>図11!R8/図11!R$50</f>
        <v>0</v>
      </c>
      <c r="R8" s="265">
        <f>図11!S8/図11!S$50</f>
        <v>0</v>
      </c>
      <c r="S8" s="265">
        <f>図11!T8/図11!T$50</f>
        <v>0</v>
      </c>
      <c r="T8" s="265">
        <f>図11!U8/図11!U$50</f>
        <v>0</v>
      </c>
      <c r="U8" s="265">
        <f>図11!V8/図11!V$50</f>
        <v>0</v>
      </c>
      <c r="V8" s="265">
        <f>図11!W8/図11!W$50</f>
        <v>0</v>
      </c>
      <c r="W8" s="265">
        <f>図11!X8/図11!X$50</f>
        <v>9.6095356133039207E-4</v>
      </c>
      <c r="X8" s="265">
        <f>図11!Y8/図11!Y$50</f>
        <v>0</v>
      </c>
      <c r="Y8" s="265">
        <f>図11!Z8/図11!Z$50</f>
        <v>0</v>
      </c>
      <c r="Z8" s="265">
        <f>図11!AA8/図11!AA$50</f>
        <v>0</v>
      </c>
      <c r="AA8" s="265">
        <f>図11!AB8/図11!AB$50</f>
        <v>0</v>
      </c>
      <c r="AB8" s="265">
        <f>図11!AC8/図11!AC$50</f>
        <v>0</v>
      </c>
      <c r="AC8" s="265">
        <f>図11!AD8/図11!AD$50</f>
        <v>0</v>
      </c>
      <c r="AD8" s="265">
        <f>図11!AE8/図11!AE$50</f>
        <v>1.0278248199184709E-6</v>
      </c>
      <c r="AE8" s="265">
        <f>図11!AF8/図11!AF$50</f>
        <v>0</v>
      </c>
      <c r="AF8" s="265">
        <f>図11!AG8/図11!AG$50</f>
        <v>5.0134064724653914E-7</v>
      </c>
      <c r="AG8" s="265">
        <f>図11!AH8/図11!AH$50</f>
        <v>0</v>
      </c>
      <c r="AH8" s="265">
        <f>図11!AI8/図11!AI$50</f>
        <v>1.3058626367820729E-3</v>
      </c>
      <c r="AI8" s="265">
        <f>図11!AJ8/図11!AJ$50</f>
        <v>0</v>
      </c>
      <c r="AJ8" s="265">
        <f>図11!AK8/図11!AK$50</f>
        <v>0</v>
      </c>
      <c r="AK8" s="265">
        <f>図11!AL8/図11!AL$50</f>
        <v>5.455774666509078E-3</v>
      </c>
      <c r="AL8" s="265">
        <f>図11!AM8/図11!AM$50</f>
        <v>0</v>
      </c>
      <c r="AM8" s="1100">
        <f>図11!AN8/図11!AN$50</f>
        <v>0</v>
      </c>
    </row>
    <row r="9" spans="1:39">
      <c r="A9" s="1106"/>
      <c r="B9" s="132" t="s">
        <v>193</v>
      </c>
      <c r="C9" s="265">
        <f>図11!D9/図11!D$50</f>
        <v>0</v>
      </c>
      <c r="D9" s="265">
        <f>図11!E9/図11!E$50</f>
        <v>0</v>
      </c>
      <c r="E9" s="265">
        <f>図11!F9/図11!F$50</f>
        <v>0</v>
      </c>
      <c r="F9" s="265">
        <f>図11!G9/図11!G$50</f>
        <v>0</v>
      </c>
      <c r="G9" s="265">
        <f>図11!H9/図11!H$50</f>
        <v>0</v>
      </c>
      <c r="H9" s="265">
        <f>図11!I9/図11!I$50</f>
        <v>0</v>
      </c>
      <c r="I9" s="265">
        <f>図11!J9/図11!J$50</f>
        <v>0</v>
      </c>
      <c r="J9" s="265">
        <f>図11!K9/図11!K$50</f>
        <v>0</v>
      </c>
      <c r="K9" s="265">
        <f>図11!L9/図11!L$50</f>
        <v>0</v>
      </c>
      <c r="L9" s="265">
        <f>図11!M9/図11!M$50</f>
        <v>0</v>
      </c>
      <c r="M9" s="265">
        <f>図11!N9/図11!N$50</f>
        <v>0</v>
      </c>
      <c r="N9" s="265">
        <f>図11!O9/図11!O$50</f>
        <v>0</v>
      </c>
      <c r="O9" s="265">
        <f>図11!P9/図11!P$50</f>
        <v>0</v>
      </c>
      <c r="P9" s="265">
        <f>図11!Q9/図11!Q$50</f>
        <v>0</v>
      </c>
      <c r="Q9" s="265">
        <f>図11!R9/図11!R$50</f>
        <v>0</v>
      </c>
      <c r="R9" s="265">
        <f>図11!S9/図11!S$50</f>
        <v>0</v>
      </c>
      <c r="S9" s="265">
        <f>図11!T9/図11!T$50</f>
        <v>0</v>
      </c>
      <c r="T9" s="265">
        <f>図11!U9/図11!U$50</f>
        <v>0</v>
      </c>
      <c r="U9" s="265">
        <f>図11!V9/図11!V$50</f>
        <v>0</v>
      </c>
      <c r="V9" s="265">
        <f>図11!W9/図11!W$50</f>
        <v>0</v>
      </c>
      <c r="W9" s="265">
        <f>図11!X9/図11!X$50</f>
        <v>0</v>
      </c>
      <c r="X9" s="265">
        <f>図11!Y9/図11!Y$50</f>
        <v>0</v>
      </c>
      <c r="Y9" s="265">
        <f>図11!Z9/図11!Z$50</f>
        <v>0</v>
      </c>
      <c r="Z9" s="265">
        <f>図11!AA9/図11!AA$50</f>
        <v>0</v>
      </c>
      <c r="AA9" s="265">
        <f>図11!AB9/図11!AB$50</f>
        <v>0</v>
      </c>
      <c r="AB9" s="265">
        <f>図11!AC9/図11!AC$50</f>
        <v>0</v>
      </c>
      <c r="AC9" s="265">
        <f>図11!AD9/図11!AD$50</f>
        <v>0</v>
      </c>
      <c r="AD9" s="265">
        <f>図11!AE9/図11!AE$50</f>
        <v>0</v>
      </c>
      <c r="AE9" s="265">
        <f>図11!AF9/図11!AF$50</f>
        <v>0</v>
      </c>
      <c r="AF9" s="265">
        <f>図11!AG9/図11!AG$50</f>
        <v>0</v>
      </c>
      <c r="AG9" s="265">
        <f>図11!AH9/図11!AH$50</f>
        <v>0</v>
      </c>
      <c r="AH9" s="265">
        <f>図11!AI9/図11!AI$50</f>
        <v>0</v>
      </c>
      <c r="AI9" s="265">
        <f>図11!AJ9/図11!AJ$50</f>
        <v>0</v>
      </c>
      <c r="AJ9" s="265">
        <f>図11!AK9/図11!AK$50</f>
        <v>0</v>
      </c>
      <c r="AK9" s="265">
        <f>図11!AL9/図11!AL$50</f>
        <v>1.2515268738881874E-5</v>
      </c>
      <c r="AL9" s="265">
        <f>図11!AM9/図11!AM$50</f>
        <v>0</v>
      </c>
      <c r="AM9" s="1100">
        <f>図11!AN9/図11!AN$50</f>
        <v>0</v>
      </c>
    </row>
    <row r="10" spans="1:39">
      <c r="A10" s="1106"/>
      <c r="B10" s="132" t="s">
        <v>194</v>
      </c>
      <c r="C10" s="265">
        <f>図11!D10/図11!D$50</f>
        <v>0</v>
      </c>
      <c r="D10" s="265">
        <f>図11!E10/図11!E$50</f>
        <v>0</v>
      </c>
      <c r="E10" s="265">
        <f>図11!F10/図11!F$50</f>
        <v>0</v>
      </c>
      <c r="F10" s="265">
        <f>図11!G10/図11!G$50</f>
        <v>0</v>
      </c>
      <c r="G10" s="265">
        <f>図11!H10/図11!H$50</f>
        <v>0</v>
      </c>
      <c r="H10" s="265">
        <f>図11!I10/図11!I$50</f>
        <v>0</v>
      </c>
      <c r="I10" s="265">
        <f>図11!J10/図11!J$50</f>
        <v>0</v>
      </c>
      <c r="J10" s="265">
        <f>図11!K10/図11!K$50</f>
        <v>0</v>
      </c>
      <c r="K10" s="265">
        <f>図11!L10/図11!L$50</f>
        <v>0</v>
      </c>
      <c r="L10" s="265">
        <f>図11!M10/図11!M$50</f>
        <v>0</v>
      </c>
      <c r="M10" s="265">
        <f>図11!N10/図11!N$50</f>
        <v>0</v>
      </c>
      <c r="N10" s="265">
        <f>図11!O10/図11!O$50</f>
        <v>0</v>
      </c>
      <c r="O10" s="265">
        <f>図11!P10/図11!P$50</f>
        <v>0</v>
      </c>
      <c r="P10" s="265">
        <f>図11!Q10/図11!Q$50</f>
        <v>0</v>
      </c>
      <c r="Q10" s="265">
        <f>図11!R10/図11!R$50</f>
        <v>0</v>
      </c>
      <c r="R10" s="265">
        <f>図11!S10/図11!S$50</f>
        <v>0</v>
      </c>
      <c r="S10" s="265">
        <f>図11!T10/図11!T$50</f>
        <v>0</v>
      </c>
      <c r="T10" s="265">
        <f>図11!U10/図11!U$50</f>
        <v>0</v>
      </c>
      <c r="U10" s="265">
        <f>図11!V10/図11!V$50</f>
        <v>0</v>
      </c>
      <c r="V10" s="265">
        <f>図11!W10/図11!W$50</f>
        <v>0</v>
      </c>
      <c r="W10" s="265">
        <f>図11!X10/図11!X$50</f>
        <v>0</v>
      </c>
      <c r="X10" s="265">
        <f>図11!Y10/図11!Y$50</f>
        <v>0</v>
      </c>
      <c r="Y10" s="265">
        <f>図11!Z10/図11!Z$50</f>
        <v>0</v>
      </c>
      <c r="Z10" s="265">
        <f>図11!AA10/図11!AA$50</f>
        <v>0</v>
      </c>
      <c r="AA10" s="265">
        <f>図11!AB10/図11!AB$50</f>
        <v>0</v>
      </c>
      <c r="AB10" s="265">
        <f>図11!AC10/図11!AC$50</f>
        <v>0</v>
      </c>
      <c r="AC10" s="265">
        <f>図11!AD10/図11!AD$50</f>
        <v>0</v>
      </c>
      <c r="AD10" s="265">
        <f>図11!AE10/図11!AE$50</f>
        <v>0</v>
      </c>
      <c r="AE10" s="265">
        <f>図11!AF10/図11!AF$50</f>
        <v>0</v>
      </c>
      <c r="AF10" s="265">
        <f>図11!AG10/図11!AG$50</f>
        <v>0</v>
      </c>
      <c r="AG10" s="265">
        <f>図11!AH10/図11!AH$50</f>
        <v>0</v>
      </c>
      <c r="AH10" s="265">
        <f>図11!AI10/図11!AI$50</f>
        <v>0</v>
      </c>
      <c r="AI10" s="265">
        <f>図11!AJ10/図11!AJ$50</f>
        <v>0</v>
      </c>
      <c r="AJ10" s="265">
        <f>図11!AK10/図11!AK$50</f>
        <v>0</v>
      </c>
      <c r="AK10" s="265">
        <f>図11!AL10/図11!AL$50</f>
        <v>1.6626943336043235E-5</v>
      </c>
      <c r="AL10" s="265">
        <f>図11!AM10/図11!AM$50</f>
        <v>0</v>
      </c>
      <c r="AM10" s="1100">
        <f>図11!AN10/図11!AN$50</f>
        <v>0</v>
      </c>
    </row>
    <row r="11" spans="1:39">
      <c r="A11" s="1106" t="s">
        <v>35</v>
      </c>
      <c r="B11" s="132" t="s">
        <v>43</v>
      </c>
      <c r="C11" s="265">
        <f>図11!D11/図11!D$50</f>
        <v>0</v>
      </c>
      <c r="D11" s="265">
        <f>図11!E11/図11!E$50</f>
        <v>0</v>
      </c>
      <c r="E11" s="265">
        <f>図11!F11/図11!F$50</f>
        <v>5.272042958255357E-4</v>
      </c>
      <c r="F11" s="265">
        <f>図11!G11/図11!G$50</f>
        <v>0</v>
      </c>
      <c r="G11" s="265">
        <f>図11!H11/図11!H$50</f>
        <v>0</v>
      </c>
      <c r="H11" s="265">
        <f>図11!I11/図11!I$50</f>
        <v>0</v>
      </c>
      <c r="I11" s="265">
        <f>図11!J11/図11!J$50</f>
        <v>3.7814461360491471E-3</v>
      </c>
      <c r="J11" s="265">
        <f>図11!K11/図11!K$50</f>
        <v>8.1987867084563718E-6</v>
      </c>
      <c r="K11" s="265">
        <f>図11!L11/図11!L$50</f>
        <v>1.0444006634265104E-6</v>
      </c>
      <c r="L11" s="265">
        <f>図11!M11/図11!M$50</f>
        <v>2.9536963193357063E-3</v>
      </c>
      <c r="M11" s="265">
        <f>図11!N11/図11!N$50</f>
        <v>1.3556819232320456E-2</v>
      </c>
      <c r="N11" s="265">
        <f>図11!O11/図11!O$50</f>
        <v>6.0020581539873392E-2</v>
      </c>
      <c r="O11" s="265">
        <f>図11!P11/図11!P$50</f>
        <v>0.10062195431306609</v>
      </c>
      <c r="P11" s="265">
        <f>図11!Q11/図11!Q$50</f>
        <v>2.3192832389935013E-3</v>
      </c>
      <c r="Q11" s="265">
        <f>図11!R11/図11!R$50</f>
        <v>6.9828659196288848E-2</v>
      </c>
      <c r="R11" s="265">
        <f>図11!S11/図11!S$50</f>
        <v>4.4444939402008022E-5</v>
      </c>
      <c r="S11" s="265">
        <f>図11!T11/図11!T$50</f>
        <v>7.3289995938254199E-5</v>
      </c>
      <c r="T11" s="265">
        <f>図11!U11/図11!U$50</f>
        <v>1.2756588988006699E-5</v>
      </c>
      <c r="U11" s="265">
        <f>図11!V11/図11!V$50</f>
        <v>5.3120065725532364E-5</v>
      </c>
      <c r="V11" s="265">
        <f>図11!W11/図11!W$50</f>
        <v>5.1259533192400494E-6</v>
      </c>
      <c r="W11" s="265">
        <f>図11!X11/図11!X$50</f>
        <v>3.3992097717722446E-4</v>
      </c>
      <c r="X11" s="265">
        <f>図11!Y11/図11!Y$50</f>
        <v>1.0495924844780537E-2</v>
      </c>
      <c r="Y11" s="265">
        <f>図11!Z11/図11!Z$50</f>
        <v>4.1688892671246952E-2</v>
      </c>
      <c r="Z11" s="265">
        <f>図11!AA11/図11!AA$50</f>
        <v>2.5786659926945067E-5</v>
      </c>
      <c r="AA11" s="265">
        <f>図11!AB11/図11!AB$50</f>
        <v>0</v>
      </c>
      <c r="AB11" s="265">
        <f>図11!AC11/図11!AC$50</f>
        <v>0</v>
      </c>
      <c r="AC11" s="265">
        <f>図11!AD11/図11!AD$50</f>
        <v>0</v>
      </c>
      <c r="AD11" s="265">
        <f>図11!AE11/図11!AE$50</f>
        <v>1.1012408784840761E-6</v>
      </c>
      <c r="AE11" s="265">
        <f>図11!AF11/図11!AF$50</f>
        <v>0</v>
      </c>
      <c r="AF11" s="265">
        <f>図11!AG11/図11!AG$50</f>
        <v>6.1108685858409003E-7</v>
      </c>
      <c r="AG11" s="265">
        <f>図11!AH11/図11!AH$50</f>
        <v>1.1117759107542277E-4</v>
      </c>
      <c r="AH11" s="265">
        <f>図11!AI11/図11!AI$50</f>
        <v>1.0435362928775306E-5</v>
      </c>
      <c r="AI11" s="265">
        <f>図11!AJ11/図11!AJ$50</f>
        <v>0</v>
      </c>
      <c r="AJ11" s="265">
        <f>図11!AK11/図11!AK$50</f>
        <v>3.2051464441915365E-6</v>
      </c>
      <c r="AK11" s="265">
        <f>図11!AL11/図11!AL$50</f>
        <v>-1.0634016522200995E-5</v>
      </c>
      <c r="AL11" s="265">
        <f>図11!AM11/図11!AM$50</f>
        <v>0</v>
      </c>
      <c r="AM11" s="1100">
        <f>図11!AN11/図11!AN$50</f>
        <v>3.3616151838889807E-4</v>
      </c>
    </row>
    <row r="12" spans="1:39">
      <c r="A12" s="1106" t="s">
        <v>36</v>
      </c>
      <c r="B12" s="132" t="s">
        <v>44</v>
      </c>
      <c r="C12" s="265">
        <f>図11!D12/図11!D$50</f>
        <v>2.3928911169117682E-2</v>
      </c>
      <c r="D12" s="265">
        <f>図11!E12/図11!E$50</f>
        <v>0.39348867517532649</v>
      </c>
      <c r="E12" s="265">
        <f>図11!F12/図11!F$50</f>
        <v>6.6046779110492046E-3</v>
      </c>
      <c r="F12" s="265">
        <f>図11!G12/図11!G$50</f>
        <v>5.7618535754345647E-2</v>
      </c>
      <c r="G12" s="265">
        <f>図11!H12/図11!H$50</f>
        <v>1.9751859251859252E-2</v>
      </c>
      <c r="H12" s="265">
        <f>図11!I12/図11!I$50</f>
        <v>2.1517968683241746E-2</v>
      </c>
      <c r="I12" s="265">
        <f>図11!J12/図11!J$50</f>
        <v>0</v>
      </c>
      <c r="J12" s="265">
        <f>図11!K12/図11!K$50</f>
        <v>9.6264834023712886E-2</v>
      </c>
      <c r="K12" s="265">
        <f>図11!L12/図11!L$50</f>
        <v>9.7190185070698668E-4</v>
      </c>
      <c r="L12" s="265">
        <f>図11!M12/図11!M$50</f>
        <v>1.1586775255172277E-3</v>
      </c>
      <c r="M12" s="265">
        <f>図11!N12/図11!N$50</f>
        <v>7.3400899408438925E-3</v>
      </c>
      <c r="N12" s="265">
        <f>図11!O12/図11!O$50</f>
        <v>0</v>
      </c>
      <c r="O12" s="265">
        <f>図11!P12/図11!P$50</f>
        <v>2.9993089231885309E-4</v>
      </c>
      <c r="P12" s="265">
        <f>図11!Q12/図11!Q$50</f>
        <v>4.1239033410268515E-6</v>
      </c>
      <c r="Q12" s="265">
        <f>図11!R12/図11!R$50</f>
        <v>0</v>
      </c>
      <c r="R12" s="265">
        <f>図11!S12/図11!S$50</f>
        <v>0</v>
      </c>
      <c r="S12" s="265">
        <f>図11!T12/図11!T$50</f>
        <v>0</v>
      </c>
      <c r="T12" s="265">
        <f>図11!U12/図11!U$50</f>
        <v>0</v>
      </c>
      <c r="U12" s="265">
        <f>図11!V12/図11!V$50</f>
        <v>0</v>
      </c>
      <c r="V12" s="265">
        <f>図11!W12/図11!W$50</f>
        <v>0</v>
      </c>
      <c r="W12" s="265">
        <f>図11!X12/図11!X$50</f>
        <v>1.0124210825816474E-3</v>
      </c>
      <c r="X12" s="265">
        <f>図11!Y12/図11!Y$50</f>
        <v>0</v>
      </c>
      <c r="Y12" s="265">
        <f>図11!Z12/図11!Z$50</f>
        <v>0</v>
      </c>
      <c r="Z12" s="265">
        <f>図11!AA12/図11!AA$50</f>
        <v>0</v>
      </c>
      <c r="AA12" s="265">
        <f>図11!AB12/図11!AB$50</f>
        <v>1.5336368108689411E-4</v>
      </c>
      <c r="AB12" s="265">
        <f>図11!AC12/図11!AC$50</f>
        <v>0</v>
      </c>
      <c r="AC12" s="265">
        <f>図11!AD12/図11!AD$50</f>
        <v>0</v>
      </c>
      <c r="AD12" s="265">
        <f>図11!AE12/図11!AE$50</f>
        <v>5.0581042349610264E-5</v>
      </c>
      <c r="AE12" s="265">
        <f>図11!AF12/図11!AF$50</f>
        <v>9.3025058625167158E-8</v>
      </c>
      <c r="AF12" s="265">
        <f>図11!AG12/図11!AG$50</f>
        <v>1.3466358977532661E-5</v>
      </c>
      <c r="AG12" s="265">
        <f>図11!AH12/図11!AH$50</f>
        <v>7.0536237964387489E-4</v>
      </c>
      <c r="AH12" s="265">
        <f>図11!AI12/図11!AI$50</f>
        <v>1.5802515400346939E-2</v>
      </c>
      <c r="AI12" s="265">
        <f>図11!AJ12/図11!AJ$50</f>
        <v>1.3278043538263794E-3</v>
      </c>
      <c r="AJ12" s="265">
        <f>図11!AK12/図11!AK$50</f>
        <v>5.3352054130301233E-6</v>
      </c>
      <c r="AK12" s="265">
        <f>図11!AL12/図11!AL$50</f>
        <v>9.8966359662065448E-2</v>
      </c>
      <c r="AL12" s="265">
        <f>図11!AM12/図11!AM$50</f>
        <v>0</v>
      </c>
      <c r="AM12" s="1100">
        <f>図11!AN12/図11!AN$50</f>
        <v>2.5214293161203759E-3</v>
      </c>
    </row>
    <row r="13" spans="1:39">
      <c r="A13" s="1106" t="s">
        <v>37</v>
      </c>
      <c r="B13" s="132" t="s">
        <v>45</v>
      </c>
      <c r="C13" s="265">
        <f>図11!D13/図11!D$50</f>
        <v>2.8047447711679004E-3</v>
      </c>
      <c r="D13" s="265">
        <f>図11!E13/図11!E$50</f>
        <v>9.4581943353887275E-4</v>
      </c>
      <c r="E13" s="265">
        <f>図11!F13/図11!F$50</f>
        <v>2.902450787080416E-3</v>
      </c>
      <c r="F13" s="265">
        <f>図11!G13/図11!G$50</f>
        <v>1.4088055087987758E-2</v>
      </c>
      <c r="G13" s="265">
        <f>図11!H13/図11!H$50</f>
        <v>0</v>
      </c>
      <c r="H13" s="265">
        <f>図11!I13/図11!I$50</f>
        <v>0</v>
      </c>
      <c r="I13" s="265">
        <f>図11!J13/図11!J$50</f>
        <v>4.7040166916588249E-3</v>
      </c>
      <c r="J13" s="265">
        <f>図11!K13/図11!K$50</f>
        <v>7.8093678941218295E-4</v>
      </c>
      <c r="K13" s="265">
        <f>図11!L13/図11!L$50</f>
        <v>0.21238934792554467</v>
      </c>
      <c r="L13" s="265">
        <f>図11!M13/図11!M$50</f>
        <v>4.4883810478893822E-3</v>
      </c>
      <c r="M13" s="265">
        <f>図11!N13/図11!N$50</f>
        <v>1.7377055349533158E-3</v>
      </c>
      <c r="N13" s="265">
        <f>図11!O13/図11!O$50</f>
        <v>1.0803823473944157E-2</v>
      </c>
      <c r="O13" s="265">
        <f>図11!P13/図11!P$50</f>
        <v>2.0467519982551199E-3</v>
      </c>
      <c r="P13" s="265">
        <f>図11!Q13/図11!Q$50</f>
        <v>6.3279301330956546E-4</v>
      </c>
      <c r="Q13" s="265">
        <f>図11!R13/図11!R$50</f>
        <v>8.1794989578854078E-4</v>
      </c>
      <c r="R13" s="265">
        <f>図11!S13/図11!S$50</f>
        <v>1.54437727645326E-3</v>
      </c>
      <c r="S13" s="265">
        <f>図11!T13/図11!T$50</f>
        <v>2.0703553694645092E-3</v>
      </c>
      <c r="T13" s="265">
        <f>図11!U13/図11!U$50</f>
        <v>3.4791920834239868E-3</v>
      </c>
      <c r="U13" s="265">
        <f>図11!V13/図11!V$50</f>
        <v>3.0034683150601755E-3</v>
      </c>
      <c r="V13" s="265">
        <f>図11!W13/図11!W$50</f>
        <v>2.2274634580257504E-3</v>
      </c>
      <c r="W13" s="265">
        <f>図11!X13/図11!X$50</f>
        <v>3.0084676212197266E-3</v>
      </c>
      <c r="X13" s="265">
        <f>図11!Y13/図11!Y$50</f>
        <v>2.380904558239365E-3</v>
      </c>
      <c r="Y13" s="265">
        <f>図11!Z13/図11!Z$50</f>
        <v>1.9332943306526256E-4</v>
      </c>
      <c r="Z13" s="265">
        <f>図11!AA13/図11!AA$50</f>
        <v>1.1237985432831813E-3</v>
      </c>
      <c r="AA13" s="265">
        <f>図11!AB13/図11!AB$50</f>
        <v>3.6677906410117014E-3</v>
      </c>
      <c r="AB13" s="265">
        <f>図11!AC13/図11!AC$50</f>
        <v>1.0984042602882878E-3</v>
      </c>
      <c r="AC13" s="265">
        <f>図11!AD13/図11!AD$50</f>
        <v>1.529916584261903E-5</v>
      </c>
      <c r="AD13" s="265">
        <f>図11!AE13/図11!AE$50</f>
        <v>1.3326246970640386E-3</v>
      </c>
      <c r="AE13" s="265">
        <f>図11!AF13/図11!AF$50</f>
        <v>1.0877420105040796E-3</v>
      </c>
      <c r="AF13" s="265">
        <f>図11!AG13/図11!AG$50</f>
        <v>1.9163259865744168E-3</v>
      </c>
      <c r="AG13" s="265">
        <f>図11!AH13/図11!AH$50</f>
        <v>1.9676822658620992E-4</v>
      </c>
      <c r="AH13" s="265">
        <f>図11!AI13/図11!AI$50</f>
        <v>3.5129869085671317E-3</v>
      </c>
      <c r="AI13" s="265">
        <f>図11!AJ13/図11!AJ$50</f>
        <v>1.8293519976075968E-2</v>
      </c>
      <c r="AJ13" s="265">
        <f>図11!AK13/図11!AK$50</f>
        <v>1.8601896614340334E-3</v>
      </c>
      <c r="AK13" s="265">
        <f>図11!AL13/図11!AL$50</f>
        <v>3.9616293859380735E-3</v>
      </c>
      <c r="AL13" s="265">
        <f>図11!AM13/図11!AM$50</f>
        <v>1.9603262724451821E-2</v>
      </c>
      <c r="AM13" s="1100">
        <f>図11!AN13/図11!AN$50</f>
        <v>7.7791361000568238E-3</v>
      </c>
    </row>
    <row r="14" spans="1:39">
      <c r="A14" s="1106" t="s">
        <v>38</v>
      </c>
      <c r="B14" s="132" t="s">
        <v>46</v>
      </c>
      <c r="C14" s="265">
        <f>図11!D14/図11!D$50</f>
        <v>1.3617964503337679E-2</v>
      </c>
      <c r="D14" s="265">
        <f>図11!E14/図11!E$50</f>
        <v>4.7424104253631595E-3</v>
      </c>
      <c r="E14" s="265">
        <f>図11!F14/図11!F$50</f>
        <v>1.0196260698570018E-2</v>
      </c>
      <c r="F14" s="265">
        <f>図11!G14/図11!G$50</f>
        <v>2.0146289211935729E-3</v>
      </c>
      <c r="G14" s="265">
        <f>図11!H14/図11!H$50</f>
        <v>0</v>
      </c>
      <c r="H14" s="265">
        <f>図11!I14/図11!I$50</f>
        <v>0</v>
      </c>
      <c r="I14" s="265">
        <f>図11!J14/図11!J$50</f>
        <v>2.0753196804257946E-3</v>
      </c>
      <c r="J14" s="265">
        <f>図11!K14/図11!K$50</f>
        <v>1.1428918352705729E-2</v>
      </c>
      <c r="K14" s="265">
        <f>図11!L14/図11!L$50</f>
        <v>4.2276178410323552E-3</v>
      </c>
      <c r="L14" s="265">
        <f>図11!M14/図11!M$50</f>
        <v>0.25272892851398449</v>
      </c>
      <c r="M14" s="265">
        <f>図11!N14/図11!N$50</f>
        <v>1.9485008086822284E-2</v>
      </c>
      <c r="N14" s="265">
        <f>図11!O14/図11!O$50</f>
        <v>3.1986029500207153E-4</v>
      </c>
      <c r="O14" s="265">
        <f>図11!P14/図11!P$50</f>
        <v>1.4592255790879919E-2</v>
      </c>
      <c r="P14" s="265">
        <f>図11!Q14/図11!Q$50</f>
        <v>1.4135543390779749E-3</v>
      </c>
      <c r="Q14" s="265">
        <f>図11!R14/図11!R$50</f>
        <v>2.3296497276539016E-3</v>
      </c>
      <c r="R14" s="265">
        <f>図11!S14/図11!S$50</f>
        <v>4.4365802437013558E-3</v>
      </c>
      <c r="S14" s="265">
        <f>図11!T14/図11!T$50</f>
        <v>1.6704005268768321E-3</v>
      </c>
      <c r="T14" s="265">
        <f>図11!U14/図11!U$50</f>
        <v>4.8716510593563378E-3</v>
      </c>
      <c r="U14" s="265">
        <f>図11!V14/図11!V$50</f>
        <v>7.5885741387263846E-4</v>
      </c>
      <c r="V14" s="265">
        <f>図11!W14/図11!W$50</f>
        <v>6.3757183797129181E-3</v>
      </c>
      <c r="W14" s="265">
        <f>図11!X14/図11!X$50</f>
        <v>4.6716126863437499E-2</v>
      </c>
      <c r="X14" s="265">
        <f>図11!Y14/図11!Y$50</f>
        <v>4.0532801532390882E-2</v>
      </c>
      <c r="Y14" s="265">
        <f>図11!Z14/図11!Z$50</f>
        <v>8.0149296395758541E-4</v>
      </c>
      <c r="Z14" s="265">
        <f>図11!AA14/図11!AA$50</f>
        <v>2.327403201782265E-3</v>
      </c>
      <c r="AA14" s="265">
        <f>図11!AB14/図11!AB$50</f>
        <v>7.4914492697610606E-3</v>
      </c>
      <c r="AB14" s="265">
        <f>図11!AC14/図11!AC$50</f>
        <v>3.8372833864077625E-3</v>
      </c>
      <c r="AC14" s="265">
        <f>図11!AD14/図11!AD$50</f>
        <v>4.2689131785498169E-4</v>
      </c>
      <c r="AD14" s="265">
        <f>図11!AE14/図11!AE$50</f>
        <v>4.6719043028808447E-3</v>
      </c>
      <c r="AE14" s="265">
        <f>図11!AF14/図11!AF$50</f>
        <v>1.6964218021943946E-2</v>
      </c>
      <c r="AF14" s="265">
        <f>図11!AG14/図11!AG$50</f>
        <v>1.452398820465679E-3</v>
      </c>
      <c r="AG14" s="265">
        <f>図11!AH14/図11!AH$50</f>
        <v>4.1723006426036104E-3</v>
      </c>
      <c r="AH14" s="265">
        <f>図11!AI14/図11!AI$50</f>
        <v>5.9301219215365216E-3</v>
      </c>
      <c r="AI14" s="265">
        <f>図11!AJ14/図11!AJ$50</f>
        <v>1.6665225425454837E-2</v>
      </c>
      <c r="AJ14" s="265">
        <f>図11!AK14/図11!AK$50</f>
        <v>3.9579066016481772E-3</v>
      </c>
      <c r="AK14" s="265">
        <f>図11!AL14/図11!AL$50</f>
        <v>5.6647351591981058E-3</v>
      </c>
      <c r="AL14" s="265">
        <f>図11!AM14/図11!AM$50</f>
        <v>0.44325306395088288</v>
      </c>
      <c r="AM14" s="1100">
        <f>図11!AN14/図11!AN$50</f>
        <v>1.2988085080565441E-2</v>
      </c>
    </row>
    <row r="15" spans="1:39">
      <c r="A15" s="1106" t="s">
        <v>39</v>
      </c>
      <c r="B15" s="132" t="s">
        <v>47</v>
      </c>
      <c r="C15" s="265">
        <f>図11!D15/図11!D$50</f>
        <v>6.3945122506250812E-2</v>
      </c>
      <c r="D15" s="265">
        <f>図11!E15/図11!E$50</f>
        <v>1.1379952641257579E-2</v>
      </c>
      <c r="E15" s="265">
        <f>図11!F15/図11!F$50</f>
        <v>1.1873508614375426E-3</v>
      </c>
      <c r="F15" s="265">
        <f>図11!G15/図11!G$50</f>
        <v>5.1681728208959185E-3</v>
      </c>
      <c r="G15" s="265">
        <f>図11!H15/図11!H$50</f>
        <v>0.14974025974025973</v>
      </c>
      <c r="H15" s="265">
        <f>図11!I15/図11!I$50</f>
        <v>4.894556955815374E-2</v>
      </c>
      <c r="I15" s="265">
        <f>図11!J15/図11!J$50</f>
        <v>9.235811962809249E-3</v>
      </c>
      <c r="J15" s="265">
        <f>図11!K15/図11!K$50</f>
        <v>7.3139621900599056E-3</v>
      </c>
      <c r="K15" s="265">
        <f>図11!L15/図11!L$50</f>
        <v>4.6388883167249449E-2</v>
      </c>
      <c r="L15" s="265">
        <f>図11!M15/図11!M$50</f>
        <v>4.0824792156729989E-2</v>
      </c>
      <c r="M15" s="265">
        <f>図11!N15/図11!N$50</f>
        <v>0.20277543258568065</v>
      </c>
      <c r="N15" s="265">
        <f>図11!O15/図11!O$50</f>
        <v>4.4992790521205965E-2</v>
      </c>
      <c r="O15" s="265">
        <f>図11!P15/図11!P$50</f>
        <v>1.3066419238250805E-2</v>
      </c>
      <c r="P15" s="265">
        <f>図11!Q15/図11!Q$50</f>
        <v>2.5733955022847754E-3</v>
      </c>
      <c r="Q15" s="265">
        <f>図11!R15/図11!R$50</f>
        <v>3.4725294858175028E-3</v>
      </c>
      <c r="R15" s="265">
        <f>図11!S15/図11!S$50</f>
        <v>9.9783697920199574E-3</v>
      </c>
      <c r="S15" s="265">
        <f>図11!T15/図11!T$50</f>
        <v>6.2212053397126751E-3</v>
      </c>
      <c r="T15" s="265">
        <f>図11!U15/図11!U$50</f>
        <v>1.0338008375864075E-2</v>
      </c>
      <c r="U15" s="265">
        <f>図11!V15/図11!V$50</f>
        <v>6.957877679097061E-3</v>
      </c>
      <c r="V15" s="265">
        <f>図11!W15/図11!W$50</f>
        <v>4.1838278025532185E-3</v>
      </c>
      <c r="W15" s="265">
        <f>図11!X15/図11!X$50</f>
        <v>9.6830527122878221E-2</v>
      </c>
      <c r="X15" s="265">
        <f>図11!Y15/図11!Y$50</f>
        <v>3.6568937583290684E-3</v>
      </c>
      <c r="Y15" s="265">
        <f>図11!Z15/図11!Z$50</f>
        <v>2.9462747407258018E-4</v>
      </c>
      <c r="Z15" s="265">
        <f>図11!AA15/図11!AA$50</f>
        <v>9.5276975195861049E-3</v>
      </c>
      <c r="AA15" s="265">
        <f>図11!AB15/図11!AB$50</f>
        <v>9.3027498072804346E-6</v>
      </c>
      <c r="AB15" s="265">
        <f>図11!AC15/図11!AC$50</f>
        <v>1.6565488221270999E-5</v>
      </c>
      <c r="AC15" s="265">
        <f>図11!AD15/図11!AD$50</f>
        <v>1.5076988457070688E-5</v>
      </c>
      <c r="AD15" s="265">
        <f>図11!AE15/図11!AE$50</f>
        <v>3.7240295707403171E-4</v>
      </c>
      <c r="AE15" s="265">
        <f>図11!AF15/図11!AF$50</f>
        <v>1.9340618450523681E-3</v>
      </c>
      <c r="AF15" s="265">
        <f>図11!AG15/図11!AG$50</f>
        <v>4.2858888605804636E-4</v>
      </c>
      <c r="AG15" s="265">
        <f>図11!AH15/図11!AH$50</f>
        <v>4.1747900694597065E-3</v>
      </c>
      <c r="AH15" s="265">
        <f>図11!AI15/図11!AI$50</f>
        <v>0.12296814115581592</v>
      </c>
      <c r="AI15" s="265">
        <f>図11!AJ15/図11!AJ$50</f>
        <v>2.0866479374076104E-3</v>
      </c>
      <c r="AJ15" s="265">
        <f>図11!AK15/図11!AK$50</f>
        <v>3.9100059786039178E-3</v>
      </c>
      <c r="AK15" s="265">
        <f>図11!AL15/図11!AL$50</f>
        <v>6.3487473196019856E-3</v>
      </c>
      <c r="AL15" s="265">
        <f>図11!AM15/図11!AM$50</f>
        <v>2.2088059940703102E-2</v>
      </c>
      <c r="AM15" s="1100">
        <f>図11!AN15/図11!AN$50</f>
        <v>1.4902482649718709E-2</v>
      </c>
    </row>
    <row r="16" spans="1:39">
      <c r="A16" s="1107">
        <v>10</v>
      </c>
      <c r="B16" s="132" t="s">
        <v>2</v>
      </c>
      <c r="C16" s="265">
        <f>図11!D16/図11!D$50</f>
        <v>9.0603477352953505E-3</v>
      </c>
      <c r="D16" s="265">
        <f>図11!E16/図11!E$50</f>
        <v>1.7348507674149556E-3</v>
      </c>
      <c r="E16" s="265">
        <f>図11!F16/図11!F$50</f>
        <v>8.9942574462276506E-3</v>
      </c>
      <c r="F16" s="265">
        <f>図11!G16/図11!G$50</f>
        <v>5.9894960153408283E-2</v>
      </c>
      <c r="G16" s="265">
        <f>図11!H16/図11!H$50</f>
        <v>0.19384615384615386</v>
      </c>
      <c r="H16" s="265">
        <f>図11!I16/図11!I$50</f>
        <v>2.3944257713446049E-2</v>
      </c>
      <c r="I16" s="265">
        <f>図11!J16/図11!J$50</f>
        <v>1.7042151759865728E-2</v>
      </c>
      <c r="J16" s="265">
        <f>図11!K16/図11!K$50</f>
        <v>4.2474143361425441E-3</v>
      </c>
      <c r="K16" s="265">
        <f>図11!L16/図11!L$50</f>
        <v>2.9404810567478E-3</v>
      </c>
      <c r="L16" s="265">
        <f>図11!M16/図11!M$50</f>
        <v>5.6992938345465276E-3</v>
      </c>
      <c r="M16" s="265">
        <f>図11!N16/図11!N$50</f>
        <v>1.6157487284832035E-2</v>
      </c>
      <c r="N16" s="265">
        <f>図11!O16/図11!O$50</f>
        <v>0.26423756977453861</v>
      </c>
      <c r="O16" s="265">
        <f>図11!P16/図11!P$50</f>
        <v>1.5252083009823248E-2</v>
      </c>
      <c r="P16" s="265">
        <f>図11!Q16/図11!Q$50</f>
        <v>1.1244913298257983E-2</v>
      </c>
      <c r="Q16" s="265">
        <f>図11!R16/図11!R$50</f>
        <v>4.5467501899908083E-3</v>
      </c>
      <c r="R16" s="265">
        <f>図11!S16/図11!S$50</f>
        <v>4.8629496253564958E-3</v>
      </c>
      <c r="S16" s="265">
        <f>図11!T16/図11!T$50</f>
        <v>1.0687657801245643E-3</v>
      </c>
      <c r="T16" s="265">
        <f>図11!U16/図11!U$50</f>
        <v>1.6449587896603588E-3</v>
      </c>
      <c r="U16" s="265">
        <f>図11!V16/図11!V$50</f>
        <v>1.6424276414725883E-3</v>
      </c>
      <c r="V16" s="265">
        <f>図11!W16/図11!W$50</f>
        <v>8.8133459238275104E-4</v>
      </c>
      <c r="W16" s="265">
        <f>図11!X16/図11!X$50</f>
        <v>2.8813028198798841E-3</v>
      </c>
      <c r="X16" s="265">
        <f>図11!Y16/図11!Y$50</f>
        <v>1.6449089709247008E-2</v>
      </c>
      <c r="Y16" s="265">
        <f>図11!Z16/図11!Z$50</f>
        <v>2.5441194971621825E-2</v>
      </c>
      <c r="Z16" s="265">
        <f>図11!AA16/図11!AA$50</f>
        <v>7.9287958601452439E-3</v>
      </c>
      <c r="AA16" s="265">
        <f>図11!AB16/図11!AB$50</f>
        <v>2.3935321893478172E-3</v>
      </c>
      <c r="AB16" s="265">
        <f>図11!AC16/図11!AC$50</f>
        <v>7.0106249943409154E-4</v>
      </c>
      <c r="AC16" s="265">
        <f>図11!AD16/図11!AD$50</f>
        <v>3.3435676730611357E-4</v>
      </c>
      <c r="AD16" s="265">
        <f>図11!AE16/図11!AE$50</f>
        <v>0.11770096333064788</v>
      </c>
      <c r="AE16" s="265">
        <f>図11!AF16/図11!AF$50</f>
        <v>1.1498207329599412E-3</v>
      </c>
      <c r="AF16" s="265">
        <f>図11!AG16/図11!AG$50</f>
        <v>4.4895079903248336E-3</v>
      </c>
      <c r="AG16" s="265">
        <f>図11!AH16/図11!AH$50</f>
        <v>5.7376193404496036E-3</v>
      </c>
      <c r="AH16" s="265">
        <f>図11!AI16/図11!AI$50</f>
        <v>4.8376009397708246E-3</v>
      </c>
      <c r="AI16" s="265">
        <f>図11!AJ16/図11!AJ$50</f>
        <v>5.7106460992663336E-3</v>
      </c>
      <c r="AJ16" s="265">
        <f>図11!AK16/図11!AK$50</f>
        <v>2.0175324013819466E-3</v>
      </c>
      <c r="AK16" s="265">
        <f>図11!AL16/図11!AL$50</f>
        <v>7.8358203805461071E-3</v>
      </c>
      <c r="AL16" s="265">
        <f>図11!AM16/図11!AM$50</f>
        <v>0</v>
      </c>
      <c r="AM16" s="1100">
        <f>図11!AN16/図11!AN$50</f>
        <v>1.7545312503813745E-2</v>
      </c>
    </row>
    <row r="17" spans="1:39">
      <c r="A17" s="1107">
        <v>11</v>
      </c>
      <c r="B17" s="132" t="s">
        <v>48</v>
      </c>
      <c r="C17" s="265">
        <f>図11!D17/図11!D$50</f>
        <v>2.6705774200717954E-3</v>
      </c>
      <c r="D17" s="265">
        <f>図11!E17/図11!E$50</f>
        <v>8.6880649367070627E-4</v>
      </c>
      <c r="E17" s="265">
        <f>図11!F17/図11!F$50</f>
        <v>5.8998415531774813E-4</v>
      </c>
      <c r="F17" s="265">
        <f>図11!G17/図11!G$50</f>
        <v>2.5903596021423106E-5</v>
      </c>
      <c r="G17" s="265">
        <f>図11!H17/図11!H$50</f>
        <v>0</v>
      </c>
      <c r="H17" s="265">
        <f>図11!I17/図11!I$50</f>
        <v>0</v>
      </c>
      <c r="I17" s="265">
        <f>図11!J17/図11!J$50</f>
        <v>3.2588005317757458E-5</v>
      </c>
      <c r="J17" s="265">
        <f>図11!K17/図11!K$50</f>
        <v>1.1275998072827228E-3</v>
      </c>
      <c r="K17" s="265">
        <f>図11!L17/図11!L$50</f>
        <v>3.8210558716640462E-4</v>
      </c>
      <c r="L17" s="265">
        <f>図11!M17/図11!M$50</f>
        <v>3.9957930499137035E-3</v>
      </c>
      <c r="M17" s="265">
        <f>図11!N17/図11!N$50</f>
        <v>8.7759406197361004E-3</v>
      </c>
      <c r="N17" s="265">
        <f>図11!O17/図11!O$50</f>
        <v>2.202343563219927E-2</v>
      </c>
      <c r="O17" s="265">
        <f>図11!P17/図11!P$50</f>
        <v>7.5223918369959619E-2</v>
      </c>
      <c r="P17" s="265">
        <f>図11!Q17/図11!Q$50</f>
        <v>4.4431732771063499E-3</v>
      </c>
      <c r="Q17" s="265">
        <f>図11!R17/図11!R$50</f>
        <v>2.5880994827002751E-3</v>
      </c>
      <c r="R17" s="265">
        <f>図11!S17/図11!S$50</f>
        <v>3.8161396887234382E-3</v>
      </c>
      <c r="S17" s="265">
        <f>図11!T17/図11!T$50</f>
        <v>3.9283770752887867E-3</v>
      </c>
      <c r="T17" s="265">
        <f>図11!U17/図11!U$50</f>
        <v>1.4275756512226873E-2</v>
      </c>
      <c r="U17" s="265">
        <f>図11!V17/図11!V$50</f>
        <v>1.4027042632271664E-2</v>
      </c>
      <c r="V17" s="265">
        <f>図11!W17/図11!W$50</f>
        <v>1.9861195771685509E-2</v>
      </c>
      <c r="W17" s="265">
        <f>図11!X17/図11!X$50</f>
        <v>2.7426694869973371E-3</v>
      </c>
      <c r="X17" s="265">
        <f>図11!Y17/図11!Y$50</f>
        <v>5.9900906247016543E-2</v>
      </c>
      <c r="Y17" s="265">
        <f>図11!Z17/図11!Z$50</f>
        <v>7.8521137514934175E-5</v>
      </c>
      <c r="Z17" s="265">
        <f>図11!AA17/図11!AA$50</f>
        <v>1.0435834766323144E-3</v>
      </c>
      <c r="AA17" s="265">
        <f>図11!AB17/図11!AB$50</f>
        <v>3.8488763128038202E-4</v>
      </c>
      <c r="AB17" s="265">
        <f>図11!AC17/図11!AC$50</f>
        <v>1.077058552231519E-5</v>
      </c>
      <c r="AC17" s="265">
        <f>図11!AD17/図11!AD$50</f>
        <v>3.7690917454665895E-5</v>
      </c>
      <c r="AD17" s="265">
        <f>図11!AE17/図11!AE$50</f>
        <v>3.7182611661387342E-5</v>
      </c>
      <c r="AE17" s="265">
        <f>図11!AF17/図11!AF$50</f>
        <v>5.9093061050463326E-6</v>
      </c>
      <c r="AF17" s="265">
        <f>図11!AG17/図11!AG$50</f>
        <v>1.6198540793422507E-4</v>
      </c>
      <c r="AG17" s="265">
        <f>図11!AH17/図11!AH$50</f>
        <v>1.2625799755912493E-3</v>
      </c>
      <c r="AH17" s="265">
        <f>図11!AI17/図11!AI$50</f>
        <v>1.2617730408565426E-3</v>
      </c>
      <c r="AI17" s="265">
        <f>図11!AJ17/図11!AJ$50</f>
        <v>6.818245701139924E-4</v>
      </c>
      <c r="AJ17" s="265">
        <f>図11!AK17/図11!AK$50</f>
        <v>1.7510448140401972E-3</v>
      </c>
      <c r="AK17" s="265">
        <f>図11!AL17/図11!AL$50</f>
        <v>2.0913268321244754E-3</v>
      </c>
      <c r="AL17" s="265">
        <f>図11!AM17/図11!AM$50</f>
        <v>4.2142616760543778E-3</v>
      </c>
      <c r="AM17" s="1100">
        <f>図11!AN17/図11!AN$50</f>
        <v>8.2130166249581148E-3</v>
      </c>
    </row>
    <row r="18" spans="1:39">
      <c r="A18" s="1107">
        <v>12</v>
      </c>
      <c r="B18" s="132" t="s">
        <v>49</v>
      </c>
      <c r="C18" s="265">
        <f>図11!D18/図11!D$50</f>
        <v>3.0965975445316533E-5</v>
      </c>
      <c r="D18" s="265">
        <f>図11!E18/図11!E$50</f>
        <v>4.1031813442428385E-6</v>
      </c>
      <c r="E18" s="265">
        <f>図11!F18/図11!F$50</f>
        <v>2.1790735191791248E-6</v>
      </c>
      <c r="F18" s="265">
        <f>図11!G18/図11!G$50</f>
        <v>2.1609181331293036E-4</v>
      </c>
      <c r="G18" s="265">
        <f>図11!H18/図11!H$50</f>
        <v>0</v>
      </c>
      <c r="H18" s="265">
        <f>図11!I18/図11!I$50</f>
        <v>0</v>
      </c>
      <c r="I18" s="265">
        <f>図11!J18/図11!J$50</f>
        <v>5.1295170395735952E-4</v>
      </c>
      <c r="J18" s="265">
        <f>図11!K18/図11!K$50</f>
        <v>0</v>
      </c>
      <c r="K18" s="265">
        <f>図11!L18/図11!L$50</f>
        <v>3.4436210763535212E-5</v>
      </c>
      <c r="L18" s="265">
        <f>図11!M18/図11!M$50</f>
        <v>5.8617154049945839E-3</v>
      </c>
      <c r="M18" s="265">
        <f>図11!N18/図11!N$50</f>
        <v>6.7696969548226015E-6</v>
      </c>
      <c r="N18" s="265">
        <f>図11!O18/図11!O$50</f>
        <v>0</v>
      </c>
      <c r="O18" s="265">
        <f>図11!P18/図11!P$50</f>
        <v>1.1859301858320955E-2</v>
      </c>
      <c r="P18" s="265">
        <f>図11!Q18/図11!Q$50</f>
        <v>0.39085795813572966</v>
      </c>
      <c r="Q18" s="265">
        <f>図11!R18/図11!R$50</f>
        <v>1.0992563566322023E-3</v>
      </c>
      <c r="R18" s="265">
        <f>図11!S18/図11!S$50</f>
        <v>0.22844747785936703</v>
      </c>
      <c r="S18" s="265">
        <f>図11!T18/図11!T$50</f>
        <v>6.3017289962039924E-2</v>
      </c>
      <c r="T18" s="265">
        <f>図11!U18/図11!U$50</f>
        <v>7.5297714592509717E-3</v>
      </c>
      <c r="U18" s="265">
        <f>図11!V18/図11!V$50</f>
        <v>2.3197408569281406E-2</v>
      </c>
      <c r="V18" s="265">
        <f>図11!W18/図11!W$50</f>
        <v>1.4518408451194235E-2</v>
      </c>
      <c r="W18" s="265">
        <f>図11!X18/図11!X$50</f>
        <v>1.4536032269928663E-3</v>
      </c>
      <c r="X18" s="265">
        <f>図11!Y18/図11!Y$50</f>
        <v>2.1516376646868656E-2</v>
      </c>
      <c r="Y18" s="265">
        <f>図11!Z18/図11!Z$50</f>
        <v>0</v>
      </c>
      <c r="Z18" s="265">
        <f>図11!AA18/図11!AA$50</f>
        <v>1.1164374174538155E-4</v>
      </c>
      <c r="AA18" s="265">
        <f>図11!AB18/図11!AB$50</f>
        <v>0</v>
      </c>
      <c r="AB18" s="265">
        <f>図11!AC18/図11!AC$50</f>
        <v>0</v>
      </c>
      <c r="AC18" s="265">
        <f>図11!AD18/図11!AD$50</f>
        <v>0</v>
      </c>
      <c r="AD18" s="265">
        <f>図11!AE18/図11!AE$50</f>
        <v>2.1677140092331548E-4</v>
      </c>
      <c r="AE18" s="265">
        <f>図11!AF18/図11!AF$50</f>
        <v>0</v>
      </c>
      <c r="AF18" s="265">
        <f>図11!AG18/図11!AG$50</f>
        <v>1.711043204035452E-6</v>
      </c>
      <c r="AG18" s="265">
        <f>図11!AH18/図11!AH$50</f>
        <v>0</v>
      </c>
      <c r="AH18" s="265">
        <f>図11!AI18/図11!AI$50</f>
        <v>8.3422886964760175E-6</v>
      </c>
      <c r="AI18" s="265">
        <f>図11!AJ18/図11!AJ$50</f>
        <v>4.9211367421868469E-6</v>
      </c>
      <c r="AJ18" s="265">
        <f>図11!AK18/図11!AK$50</f>
        <v>1.5420241166751625E-4</v>
      </c>
      <c r="AK18" s="265">
        <f>図11!AL18/図11!AL$50</f>
        <v>2.7833477022080229E-5</v>
      </c>
      <c r="AL18" s="265">
        <f>図11!AM18/図11!AM$50</f>
        <v>2.4500037600752152E-5</v>
      </c>
      <c r="AM18" s="1100">
        <f>図11!AN18/図11!AN$50</f>
        <v>1.1566612050953126E-2</v>
      </c>
    </row>
    <row r="19" spans="1:39">
      <c r="A19" s="1107">
        <v>13</v>
      </c>
      <c r="B19" s="132" t="s">
        <v>50</v>
      </c>
      <c r="C19" s="265">
        <f>図11!D19/図11!D$50</f>
        <v>0</v>
      </c>
      <c r="D19" s="265">
        <f>図11!E19/図11!E$50</f>
        <v>0</v>
      </c>
      <c r="E19" s="265">
        <f>図11!F19/図11!F$50</f>
        <v>0</v>
      </c>
      <c r="F19" s="265">
        <f>図11!G19/図11!G$50</f>
        <v>0</v>
      </c>
      <c r="G19" s="265">
        <f>図11!H19/図11!H$50</f>
        <v>0</v>
      </c>
      <c r="H19" s="265">
        <f>図11!I19/図11!I$50</f>
        <v>0</v>
      </c>
      <c r="I19" s="265">
        <f>図11!J19/図11!J$50</f>
        <v>8.0163743039040505E-5</v>
      </c>
      <c r="J19" s="265">
        <f>図11!K19/図11!K$50</f>
        <v>1.0477242913588529E-3</v>
      </c>
      <c r="K19" s="265">
        <f>図11!L19/図11!L$50</f>
        <v>1.6420299319427912E-5</v>
      </c>
      <c r="L19" s="265">
        <f>図11!M19/図11!M$50</f>
        <v>1.4461268265271721E-3</v>
      </c>
      <c r="M19" s="265">
        <f>図11!N19/図11!N$50</f>
        <v>3.311895277901173E-3</v>
      </c>
      <c r="N19" s="265">
        <f>図11!O19/図11!O$50</f>
        <v>0</v>
      </c>
      <c r="O19" s="265">
        <f>図11!P19/図11!P$50</f>
        <v>1.7045474750803393E-3</v>
      </c>
      <c r="P19" s="265">
        <f>図11!Q19/図11!Q$50</f>
        <v>2.1814650499191847E-3</v>
      </c>
      <c r="Q19" s="265">
        <f>図11!R19/図11!R$50</f>
        <v>0.33720409126140111</v>
      </c>
      <c r="R19" s="265">
        <f>図11!S19/図11!S$50</f>
        <v>5.9031299428965206E-2</v>
      </c>
      <c r="S19" s="265">
        <f>図11!T19/図11!T$50</f>
        <v>2.3561507906481784E-2</v>
      </c>
      <c r="T19" s="265">
        <f>図11!U19/図11!U$50</f>
        <v>3.2824890413762131E-2</v>
      </c>
      <c r="U19" s="265">
        <f>図11!V19/図11!V$50</f>
        <v>1.2348349903460247E-2</v>
      </c>
      <c r="V19" s="265">
        <f>図11!W19/図11!W$50</f>
        <v>2.5805510626265921E-2</v>
      </c>
      <c r="W19" s="265">
        <f>図11!X19/図11!X$50</f>
        <v>4.3336547836769785E-3</v>
      </c>
      <c r="X19" s="265">
        <f>図11!Y19/図11!Y$50</f>
        <v>8.012855880630141E-3</v>
      </c>
      <c r="Y19" s="265">
        <f>図11!Z19/図11!Z$50</f>
        <v>2.4657176809836682E-4</v>
      </c>
      <c r="Z19" s="265">
        <f>図11!AA19/図11!AA$50</f>
        <v>5.557952928160054E-5</v>
      </c>
      <c r="AA19" s="265">
        <f>図11!AB19/図11!AB$50</f>
        <v>1.267723389973833E-5</v>
      </c>
      <c r="AB19" s="265">
        <f>図11!AC19/図11!AC$50</f>
        <v>0</v>
      </c>
      <c r="AC19" s="265">
        <f>図11!AD19/図11!AD$50</f>
        <v>0</v>
      </c>
      <c r="AD19" s="265">
        <f>図11!AE19/図11!AE$50</f>
        <v>4.627833691724748E-6</v>
      </c>
      <c r="AE19" s="265">
        <f>図11!AF19/図11!AF$50</f>
        <v>4.7602251427906966E-5</v>
      </c>
      <c r="AF19" s="265">
        <f>図11!AG19/図11!AG$50</f>
        <v>2.2019080765634066E-5</v>
      </c>
      <c r="AG19" s="265">
        <f>図11!AH19/図11!AH$50</f>
        <v>3.8108401094554808E-5</v>
      </c>
      <c r="AH19" s="265">
        <f>図11!AI19/図11!AI$50</f>
        <v>1.2577331825264597E-3</v>
      </c>
      <c r="AI19" s="265">
        <f>図11!AJ19/図11!AJ$50</f>
        <v>1.5876575655579225E-4</v>
      </c>
      <c r="AJ19" s="265">
        <f>図11!AK19/図11!AK$50</f>
        <v>3.7376388353102194E-4</v>
      </c>
      <c r="AK19" s="265">
        <f>図11!AL19/図11!AL$50</f>
        <v>3.4617696569969563E-4</v>
      </c>
      <c r="AL19" s="265">
        <f>図11!AM19/図11!AM$50</f>
        <v>9.2300488877833625E-4</v>
      </c>
      <c r="AM19" s="1100">
        <f>図11!AN19/図11!AN$50</f>
        <v>8.1072488034579331E-3</v>
      </c>
    </row>
    <row r="20" spans="1:39">
      <c r="A20" s="1107">
        <v>14</v>
      </c>
      <c r="B20" s="132" t="s">
        <v>51</v>
      </c>
      <c r="C20" s="265">
        <f>図11!D20/図11!D$50</f>
        <v>1.1728193226994525E-3</v>
      </c>
      <c r="D20" s="265">
        <f>図11!E20/図11!E$50</f>
        <v>1.8464476643274546E-3</v>
      </c>
      <c r="E20" s="265">
        <f>図11!F20/図11!F$50</f>
        <v>4.8768041061559707E-4</v>
      </c>
      <c r="F20" s="265">
        <f>図11!G20/図11!G$50</f>
        <v>1.4966549349655701E-3</v>
      </c>
      <c r="G20" s="265">
        <f>図11!H20/図11!H$50</f>
        <v>0</v>
      </c>
      <c r="H20" s="265">
        <f>図11!I20/図11!I$50</f>
        <v>0</v>
      </c>
      <c r="I20" s="265">
        <f>図11!J20/図11!J$50</f>
        <v>1.9260542408785726E-2</v>
      </c>
      <c r="J20" s="265">
        <f>図11!K20/図11!K$50</f>
        <v>5.5718321330624904E-3</v>
      </c>
      <c r="K20" s="265">
        <f>図11!L20/図11!L$50</f>
        <v>2.124862160870775E-3</v>
      </c>
      <c r="L20" s="265">
        <f>図11!M20/図11!M$50</f>
        <v>1.1631046029093928E-2</v>
      </c>
      <c r="M20" s="265">
        <f>図11!N20/図11!N$50</f>
        <v>1.1268395782253823E-2</v>
      </c>
      <c r="N20" s="265">
        <f>図11!O20/図11!O$50</f>
        <v>4.8056262148825617E-3</v>
      </c>
      <c r="O20" s="265">
        <f>図11!P20/図11!P$50</f>
        <v>8.862600772156835E-3</v>
      </c>
      <c r="P20" s="265">
        <f>図11!Q20/図11!Q$50</f>
        <v>3.6483640741504426E-3</v>
      </c>
      <c r="Q20" s="265">
        <f>図11!R20/図11!R$50</f>
        <v>2.5113027299533573E-3</v>
      </c>
      <c r="R20" s="265">
        <f>図11!S20/図11!S$50</f>
        <v>7.0774575402341444E-2</v>
      </c>
      <c r="S20" s="265">
        <f>図11!T20/図11!T$50</f>
        <v>3.3686192455322311E-2</v>
      </c>
      <c r="T20" s="265">
        <f>図11!U20/図11!U$50</f>
        <v>1.4849545087648828E-2</v>
      </c>
      <c r="U20" s="265">
        <f>図11!V20/図11!V$50</f>
        <v>4.6219202757652135E-3</v>
      </c>
      <c r="V20" s="265">
        <f>図11!W20/図11!W$50</f>
        <v>2.3062837394261772E-2</v>
      </c>
      <c r="W20" s="265">
        <f>図11!X20/図11!X$50</f>
        <v>5.6417800195110879E-3</v>
      </c>
      <c r="X20" s="265">
        <f>図11!Y20/図11!Y$50</f>
        <v>8.3248284358707444E-2</v>
      </c>
      <c r="Y20" s="265">
        <f>図11!Z20/図11!Z$50</f>
        <v>5.5654743020235877E-4</v>
      </c>
      <c r="Z20" s="265">
        <f>図11!AA20/図11!AA$50</f>
        <v>2.6840845848187576E-4</v>
      </c>
      <c r="AA20" s="265">
        <f>図11!AB20/図11!AB$50</f>
        <v>2.7470119445386731E-3</v>
      </c>
      <c r="AB20" s="265">
        <f>図11!AC20/図11!AC$50</f>
        <v>5.7253408709227102E-5</v>
      </c>
      <c r="AC20" s="265">
        <f>図11!AD20/図11!AD$50</f>
        <v>2.2243685144614995E-4</v>
      </c>
      <c r="AD20" s="265">
        <f>図11!AE20/図11!AE$50</f>
        <v>1.3288411480458183E-3</v>
      </c>
      <c r="AE20" s="265">
        <f>図11!AF20/図11!AF$50</f>
        <v>2.5403371604654576E-4</v>
      </c>
      <c r="AF20" s="265">
        <f>図11!AG20/図11!AG$50</f>
        <v>8.1811560357615218E-4</v>
      </c>
      <c r="AG20" s="265">
        <f>図11!AH20/図11!AH$50</f>
        <v>1.0353414827631992E-4</v>
      </c>
      <c r="AH20" s="265">
        <f>図11!AI20/図11!AI$50</f>
        <v>3.253923959971013E-4</v>
      </c>
      <c r="AI20" s="265">
        <f>図11!AJ20/図11!AJ$50</f>
        <v>1.7305209588420192E-3</v>
      </c>
      <c r="AJ20" s="265">
        <f>図11!AK20/図11!AK$50</f>
        <v>1.4980572856405098E-3</v>
      </c>
      <c r="AK20" s="265">
        <f>図11!AL20/図11!AL$50</f>
        <v>1.832581727140784E-3</v>
      </c>
      <c r="AL20" s="265">
        <f>図11!AM20/図11!AM$50</f>
        <v>2.3445174870719766E-4</v>
      </c>
      <c r="AM20" s="1100">
        <f>図11!AN20/図11!AN$50</f>
        <v>5.8512560393716648E-3</v>
      </c>
    </row>
    <row r="21" spans="1:39">
      <c r="A21" s="1107">
        <v>15</v>
      </c>
      <c r="B21" s="132" t="s">
        <v>52</v>
      </c>
      <c r="C21" s="265">
        <f>図11!D21/図11!D$50</f>
        <v>0</v>
      </c>
      <c r="D21" s="265">
        <f>図11!E21/図11!E$50</f>
        <v>0</v>
      </c>
      <c r="E21" s="265">
        <f>図11!F21/図11!F$50</f>
        <v>1.763358890046073E-4</v>
      </c>
      <c r="F21" s="265">
        <f>図11!G21/図11!G$50</f>
        <v>0</v>
      </c>
      <c r="G21" s="265">
        <f>図11!H21/図11!H$50</f>
        <v>0</v>
      </c>
      <c r="H21" s="265">
        <f>図11!I21/図11!I$50</f>
        <v>0</v>
      </c>
      <c r="I21" s="265">
        <f>図11!J21/図11!J$50</f>
        <v>4.0964635207874694E-3</v>
      </c>
      <c r="J21" s="265">
        <f>図11!K21/図11!K$50</f>
        <v>2.6192400654457265E-7</v>
      </c>
      <c r="K21" s="265">
        <f>図11!L21/図11!L$50</f>
        <v>0</v>
      </c>
      <c r="L21" s="265">
        <f>図11!M21/図11!M$50</f>
        <v>4.3656674342502553E-4</v>
      </c>
      <c r="M21" s="265">
        <f>図11!N21/図11!N$50</f>
        <v>3.1578284284731411E-5</v>
      </c>
      <c r="N21" s="265">
        <f>図11!O21/図11!O$50</f>
        <v>2.3016873595785092E-4</v>
      </c>
      <c r="O21" s="265">
        <f>図11!P21/図11!P$50</f>
        <v>1.6548652163141542E-3</v>
      </c>
      <c r="P21" s="265">
        <f>図11!Q21/図11!Q$50</f>
        <v>1.4413042176888847E-3</v>
      </c>
      <c r="Q21" s="265">
        <f>図11!R21/図11!R$50</f>
        <v>7.0055358585694642E-4</v>
      </c>
      <c r="R21" s="265">
        <f>図11!S21/図11!S$50</f>
        <v>1.3186344435793937E-3</v>
      </c>
      <c r="S21" s="265">
        <f>図11!T21/図11!T$50</f>
        <v>0.18098078449200031</v>
      </c>
      <c r="T21" s="265">
        <f>図11!U21/図11!U$50</f>
        <v>4.2250683702673795E-3</v>
      </c>
      <c r="U21" s="265">
        <f>図11!V21/図11!V$50</f>
        <v>6.3388628182192448E-3</v>
      </c>
      <c r="V21" s="265">
        <f>図11!W21/図11!W$50</f>
        <v>1.8369769803523651E-2</v>
      </c>
      <c r="W21" s="265">
        <f>図11!X21/図11!X$50</f>
        <v>1.9231418128340956E-3</v>
      </c>
      <c r="X21" s="265">
        <f>図11!Y21/図11!Y$50</f>
        <v>5.8838486845583992E-3</v>
      </c>
      <c r="Y21" s="265">
        <f>図11!Z21/図11!Z$50</f>
        <v>4.0126610715352389E-6</v>
      </c>
      <c r="Z21" s="265">
        <f>図11!AA21/図11!AA$50</f>
        <v>1.2866066534474882E-3</v>
      </c>
      <c r="AA21" s="265">
        <f>図11!AB21/図11!AB$50</f>
        <v>7.1127547408081902E-6</v>
      </c>
      <c r="AB21" s="265">
        <f>図11!AC21/図11!AC$50</f>
        <v>0</v>
      </c>
      <c r="AC21" s="265">
        <f>図11!AD21/図11!AD$50</f>
        <v>0</v>
      </c>
      <c r="AD21" s="265">
        <f>図11!AE21/図11!AE$50</f>
        <v>7.0683932386127914E-5</v>
      </c>
      <c r="AE21" s="265">
        <f>図11!AF21/図11!AF$50</f>
        <v>7.7166501011924377E-6</v>
      </c>
      <c r="AF21" s="265">
        <f>図11!AG21/図11!AG$50</f>
        <v>3.1996009069047783E-5</v>
      </c>
      <c r="AG21" s="265">
        <f>図11!AH21/図11!AH$50</f>
        <v>0</v>
      </c>
      <c r="AH21" s="265">
        <f>図11!AI21/図11!AI$50</f>
        <v>0</v>
      </c>
      <c r="AI21" s="265">
        <f>図11!AJ21/図11!AJ$50</f>
        <v>0</v>
      </c>
      <c r="AJ21" s="265">
        <f>図11!AK21/図11!AK$50</f>
        <v>2.8972250749540483E-2</v>
      </c>
      <c r="AK21" s="265">
        <f>図11!AL21/図11!AL$50</f>
        <v>9.2377059351313152E-4</v>
      </c>
      <c r="AL21" s="265">
        <f>図11!AM21/図11!AM$50</f>
        <v>5.0560081067902198E-2</v>
      </c>
      <c r="AM21" s="1100">
        <f>図11!AN21/図11!AN$50</f>
        <v>0</v>
      </c>
    </row>
    <row r="22" spans="1:39">
      <c r="A22" s="1107">
        <v>16</v>
      </c>
      <c r="B22" s="132" t="s">
        <v>53</v>
      </c>
      <c r="C22" s="265">
        <f>図11!D22/図11!D$50</f>
        <v>6.9225334328851329E-6</v>
      </c>
      <c r="D22" s="265">
        <f>図11!E22/図11!E$50</f>
        <v>3.268573381580215E-4</v>
      </c>
      <c r="E22" s="265">
        <f>図11!F22/図11!F$50</f>
        <v>2.7144493407015823E-5</v>
      </c>
      <c r="F22" s="265">
        <f>図11!G22/図11!G$50</f>
        <v>1.192397857689365E-3</v>
      </c>
      <c r="G22" s="265">
        <f>図11!H22/図11!H$50</f>
        <v>0</v>
      </c>
      <c r="H22" s="265">
        <f>図11!I22/図11!I$50</f>
        <v>0</v>
      </c>
      <c r="I22" s="265">
        <f>図11!J22/図11!J$50</f>
        <v>3.1570489539903431E-4</v>
      </c>
      <c r="J22" s="265">
        <f>図11!K22/図11!K$50</f>
        <v>2.0499793289197168E-5</v>
      </c>
      <c r="K22" s="265">
        <f>図11!L22/図11!L$50</f>
        <v>1.4476553640273017E-5</v>
      </c>
      <c r="L22" s="265">
        <f>図11!M22/図11!M$50</f>
        <v>7.9415913617858502E-5</v>
      </c>
      <c r="M22" s="265">
        <f>図11!N22/図11!N$50</f>
        <v>2.0626100842714782E-4</v>
      </c>
      <c r="N22" s="265">
        <f>図11!O22/図11!O$50</f>
        <v>1.6037563537708322E-5</v>
      </c>
      <c r="O22" s="265">
        <f>図11!P22/図11!P$50</f>
        <v>4.0658549971491602E-5</v>
      </c>
      <c r="P22" s="265">
        <f>図11!Q22/図11!Q$50</f>
        <v>9.604703910391572E-6</v>
      </c>
      <c r="Q22" s="265">
        <f>図11!R22/図11!R$50</f>
        <v>4.9315343831112959E-5</v>
      </c>
      <c r="R22" s="265">
        <f>図11!S22/図11!S$50</f>
        <v>4.5102248670954572E-3</v>
      </c>
      <c r="S22" s="265">
        <f>図11!T22/図11!T$50</f>
        <v>5.2058547704932026E-2</v>
      </c>
      <c r="T22" s="265">
        <f>図11!U22/図11!U$50</f>
        <v>0.32084472232322425</v>
      </c>
      <c r="U22" s="265">
        <f>図11!V22/図11!V$50</f>
        <v>5.1662112432804802E-2</v>
      </c>
      <c r="V22" s="265">
        <f>図11!W22/図11!W$50</f>
        <v>0.17928744308184666</v>
      </c>
      <c r="W22" s="265">
        <f>図11!X22/図11!X$50</f>
        <v>8.155087162165566E-4</v>
      </c>
      <c r="X22" s="265">
        <f>図11!Y22/図11!Y$50</f>
        <v>8.8190193227161949E-3</v>
      </c>
      <c r="Y22" s="265">
        <f>図11!Z22/図11!Z$50</f>
        <v>1.5964040090352426E-5</v>
      </c>
      <c r="Z22" s="265">
        <f>図11!AA22/図11!AA$50</f>
        <v>5.3686235601208099E-5</v>
      </c>
      <c r="AA22" s="265">
        <f>図11!AB22/図11!AB$50</f>
        <v>4.3668792654701251E-4</v>
      </c>
      <c r="AB22" s="265">
        <f>図11!AC22/図11!AC$50</f>
        <v>9.3575030983039415E-5</v>
      </c>
      <c r="AC22" s="265">
        <f>図11!AD22/図11!AD$50</f>
        <v>1.7014437406572663E-5</v>
      </c>
      <c r="AD22" s="265">
        <f>図11!AE22/図11!AE$50</f>
        <v>2.389325626017617E-4</v>
      </c>
      <c r="AE22" s="265">
        <f>図11!AF22/図11!AF$50</f>
        <v>1.6947349477979916E-3</v>
      </c>
      <c r="AF22" s="265">
        <f>図11!AG22/図11!AG$50</f>
        <v>7.9688968861063949E-4</v>
      </c>
      <c r="AG22" s="265">
        <f>図11!AH22/図11!AH$50</f>
        <v>1.6247066560111057E-3</v>
      </c>
      <c r="AH22" s="265">
        <f>図11!AI22/図11!AI$50</f>
        <v>7.9760007058236423E-5</v>
      </c>
      <c r="AI22" s="265">
        <f>図11!AJ22/図11!AJ$50</f>
        <v>8.6130637828318255E-5</v>
      </c>
      <c r="AJ22" s="265">
        <f>図11!AK22/図11!AK$50</f>
        <v>2.1745494859345189E-2</v>
      </c>
      <c r="AK22" s="265">
        <f>図11!AL22/図11!AL$50</f>
        <v>3.641078549716239E-4</v>
      </c>
      <c r="AL22" s="265">
        <f>図11!AM22/図11!AM$50</f>
        <v>2.6897553433050756E-2</v>
      </c>
      <c r="AM22" s="1100">
        <f>図11!AN22/図11!AN$50</f>
        <v>1.9007407350584646E-3</v>
      </c>
    </row>
    <row r="23" spans="1:39">
      <c r="A23" s="1107">
        <v>17</v>
      </c>
      <c r="B23" s="132" t="s">
        <v>54</v>
      </c>
      <c r="C23" s="265">
        <f>図11!D23/図11!D$50</f>
        <v>0</v>
      </c>
      <c r="D23" s="265">
        <f>図11!E23/図11!E$50</f>
        <v>0</v>
      </c>
      <c r="E23" s="265">
        <f>図11!F23/図11!F$50</f>
        <v>0</v>
      </c>
      <c r="F23" s="265">
        <f>図11!G23/図11!G$50</f>
        <v>3.1394635237444506E-2</v>
      </c>
      <c r="G23" s="265">
        <f>図11!H23/図11!H$50</f>
        <v>2.5106837606837604E-2</v>
      </c>
      <c r="H23" s="265">
        <f>図11!I23/図11!I$50</f>
        <v>4.0809087680795317E-2</v>
      </c>
      <c r="I23" s="265">
        <f>図11!J23/図11!J$50</f>
        <v>3.1350486128475531E-5</v>
      </c>
      <c r="J23" s="265">
        <f>図11!K23/図11!K$50</f>
        <v>0</v>
      </c>
      <c r="K23" s="265">
        <f>図11!L23/図11!L$50</f>
        <v>0</v>
      </c>
      <c r="L23" s="265">
        <f>図11!M23/図11!M$50</f>
        <v>0</v>
      </c>
      <c r="M23" s="265">
        <f>図11!N23/図11!N$50</f>
        <v>0</v>
      </c>
      <c r="N23" s="265">
        <f>図11!O23/図11!O$50</f>
        <v>0</v>
      </c>
      <c r="O23" s="265">
        <f>図11!P23/図11!P$50</f>
        <v>0</v>
      </c>
      <c r="P23" s="265">
        <f>図11!Q23/図11!Q$50</f>
        <v>0</v>
      </c>
      <c r="Q23" s="265">
        <f>図11!R23/図11!R$50</f>
        <v>0</v>
      </c>
      <c r="R23" s="265">
        <f>図11!S23/図11!S$50</f>
        <v>0</v>
      </c>
      <c r="S23" s="265">
        <f>図11!T23/図11!T$50</f>
        <v>3.9005774216570347E-6</v>
      </c>
      <c r="T23" s="265">
        <f>図11!U23/図11!U$50</f>
        <v>0</v>
      </c>
      <c r="U23" s="265">
        <f>図11!V23/図11!V$50</f>
        <v>0.5825925546955153</v>
      </c>
      <c r="V23" s="265">
        <f>図11!W23/図11!W$50</f>
        <v>0</v>
      </c>
      <c r="W23" s="265">
        <f>図11!X23/図11!X$50</f>
        <v>0</v>
      </c>
      <c r="X23" s="265">
        <f>図11!Y23/図11!Y$50</f>
        <v>0</v>
      </c>
      <c r="Y23" s="265">
        <f>図11!Z23/図11!Z$50</f>
        <v>0</v>
      </c>
      <c r="Z23" s="265">
        <f>図11!AA23/図11!AA$50</f>
        <v>0</v>
      </c>
      <c r="AA23" s="265">
        <f>図11!AB23/図11!AB$50</f>
        <v>0</v>
      </c>
      <c r="AB23" s="265">
        <f>図11!AC23/図11!AC$50</f>
        <v>0</v>
      </c>
      <c r="AC23" s="265">
        <f>図11!AD23/図11!AD$50</f>
        <v>0</v>
      </c>
      <c r="AD23" s="265">
        <f>図11!AE23/図11!AE$50</f>
        <v>1.0437138903935321E-2</v>
      </c>
      <c r="AE23" s="265">
        <f>図11!AF23/図11!AF$50</f>
        <v>0</v>
      </c>
      <c r="AF23" s="265">
        <f>図11!AG23/図11!AG$50</f>
        <v>1.2594525097738853E-3</v>
      </c>
      <c r="AG23" s="265">
        <f>図11!AH23/図11!AH$50</f>
        <v>3.1858294222371746E-5</v>
      </c>
      <c r="AH23" s="265">
        <f>図11!AI23/図11!AI$50</f>
        <v>0</v>
      </c>
      <c r="AI23" s="265">
        <f>図11!AJ23/図11!AJ$50</f>
        <v>0</v>
      </c>
      <c r="AJ23" s="265">
        <f>図11!AK23/図11!AK$50</f>
        <v>4.5687920916583191E-2</v>
      </c>
      <c r="AK23" s="265">
        <f>図11!AL23/図11!AL$50</f>
        <v>5.4328178166749277E-5</v>
      </c>
      <c r="AL23" s="265">
        <f>図11!AM23/図11!AM$50</f>
        <v>0</v>
      </c>
      <c r="AM23" s="1100">
        <f>図11!AN23/図11!AN$50</f>
        <v>0</v>
      </c>
    </row>
    <row r="24" spans="1:39">
      <c r="A24" s="1107">
        <v>18</v>
      </c>
      <c r="B24" s="132" t="s">
        <v>3</v>
      </c>
      <c r="C24" s="265">
        <f>図11!D24/図11!D$50</f>
        <v>1.8989992606425251E-4</v>
      </c>
      <c r="D24" s="265">
        <f>図11!E24/図11!E$50</f>
        <v>0</v>
      </c>
      <c r="E24" s="265">
        <f>図11!F24/図11!F$50</f>
        <v>4.1965950360742802E-5</v>
      </c>
      <c r="F24" s="265">
        <f>図11!G24/図11!G$50</f>
        <v>9.9648048967100227E-6</v>
      </c>
      <c r="G24" s="265">
        <f>図11!H24/図11!H$50</f>
        <v>0</v>
      </c>
      <c r="H24" s="265">
        <f>図11!I24/図11!I$50</f>
        <v>0</v>
      </c>
      <c r="I24" s="265">
        <f>図11!J24/図11!J$50</f>
        <v>1.9250298499941114E-5</v>
      </c>
      <c r="J24" s="265">
        <f>図11!K24/図11!K$50</f>
        <v>9.2559044614887843E-6</v>
      </c>
      <c r="K24" s="265">
        <f>図11!L24/図11!L$50</f>
        <v>1.0676095670582106E-5</v>
      </c>
      <c r="L24" s="265">
        <f>図11!M24/図11!M$50</f>
        <v>3.0721333140681056E-5</v>
      </c>
      <c r="M24" s="265">
        <f>図11!N24/図11!N$50</f>
        <v>4.1436271995379427E-5</v>
      </c>
      <c r="N24" s="265">
        <f>図11!O24/図11!O$50</f>
        <v>3.1184151323321736E-6</v>
      </c>
      <c r="O24" s="265">
        <f>図11!P24/図11!P$50</f>
        <v>1.6995392426130053E-5</v>
      </c>
      <c r="P24" s="265">
        <f>図11!Q24/図11!Q$50</f>
        <v>3.2060022747982945E-6</v>
      </c>
      <c r="Q24" s="265">
        <f>図11!R24/図11!R$50</f>
        <v>1.2495592079840163E-5</v>
      </c>
      <c r="R24" s="265">
        <f>図11!S24/図11!S$50</f>
        <v>3.6792782978769361E-5</v>
      </c>
      <c r="S24" s="265">
        <f>図11!T24/図11!T$50</f>
        <v>3.893918821984759E-3</v>
      </c>
      <c r="T24" s="265">
        <f>図11!U24/図11!U$50</f>
        <v>2.3176377216641247E-4</v>
      </c>
      <c r="U24" s="265">
        <f>図11!V24/図11!V$50</f>
        <v>5.2050791507213549E-4</v>
      </c>
      <c r="V24" s="265">
        <f>図11!W24/図11!W$50</f>
        <v>4.8340724793330417E-2</v>
      </c>
      <c r="W24" s="265">
        <f>図11!X24/図11!X$50</f>
        <v>6.9076357615595503E-5</v>
      </c>
      <c r="X24" s="265">
        <f>図11!Y24/図11!Y$50</f>
        <v>9.1770490382769219E-5</v>
      </c>
      <c r="Y24" s="265">
        <f>図11!Z24/図11!Z$50</f>
        <v>0</v>
      </c>
      <c r="Z24" s="265">
        <f>図11!AA24/図11!AA$50</f>
        <v>4.5045243243896996E-5</v>
      </c>
      <c r="AA24" s="265">
        <f>図11!AB24/図11!AB$50</f>
        <v>1.1897944891167869E-3</v>
      </c>
      <c r="AB24" s="265">
        <f>図11!AC24/図11!AC$50</f>
        <v>5.8483675750473673E-5</v>
      </c>
      <c r="AC24" s="265">
        <f>図11!AD24/図11!AD$50</f>
        <v>2.6785581306667217E-6</v>
      </c>
      <c r="AD24" s="265">
        <f>図11!AE24/図11!AE$50</f>
        <v>2.1948779509024289E-5</v>
      </c>
      <c r="AE24" s="265">
        <f>図11!AF24/図11!AF$50</f>
        <v>2.3345302926690162E-4</v>
      </c>
      <c r="AF24" s="265">
        <f>図11!AG24/図11!AG$50</f>
        <v>3.6499095658793564E-4</v>
      </c>
      <c r="AG24" s="265">
        <f>図11!AH24/図11!AH$50</f>
        <v>1.0098368003675817E-5</v>
      </c>
      <c r="AH24" s="265">
        <f>図11!AI24/図11!AI$50</f>
        <v>8.9302024898903487E-3</v>
      </c>
      <c r="AI24" s="265">
        <f>図11!AJ24/図11!AJ$50</f>
        <v>2.4412276590062261E-5</v>
      </c>
      <c r="AJ24" s="265">
        <f>図11!AK24/図11!AK$50</f>
        <v>7.1137040721010072E-4</v>
      </c>
      <c r="AK24" s="265">
        <f>図11!AL24/図11!AL$50</f>
        <v>3.3210131558044249E-4</v>
      </c>
      <c r="AL24" s="265">
        <f>図11!AM24/図11!AM$50</f>
        <v>0</v>
      </c>
      <c r="AM24" s="1100">
        <f>図11!AN24/図11!AN$50</f>
        <v>0</v>
      </c>
    </row>
    <row r="25" spans="1:39">
      <c r="A25" s="1107">
        <v>19</v>
      </c>
      <c r="B25" s="132" t="s">
        <v>55</v>
      </c>
      <c r="C25" s="265">
        <f>図11!D25/図11!D$50</f>
        <v>7.0786736467972258E-3</v>
      </c>
      <c r="D25" s="265">
        <f>図11!E25/図11!E$50</f>
        <v>7.9947798540027054E-4</v>
      </c>
      <c r="E25" s="265">
        <f>図11!F25/図11!F$50</f>
        <v>1.0950013499924005E-2</v>
      </c>
      <c r="F25" s="265">
        <f>図11!G25/図11!G$50</f>
        <v>1.6152342384872904E-2</v>
      </c>
      <c r="G25" s="265">
        <f>図11!H25/図11!H$50</f>
        <v>4.7619047619047615E-3</v>
      </c>
      <c r="H25" s="265">
        <f>図11!I25/図11!I$50</f>
        <v>2.5021568903447193E-2</v>
      </c>
      <c r="I25" s="265">
        <f>図11!J25/図11!J$50</f>
        <v>9.0397339223741331E-3</v>
      </c>
      <c r="J25" s="265">
        <f>図11!K25/図11!K$50</f>
        <v>1.533192523238661E-2</v>
      </c>
      <c r="K25" s="265">
        <f>図11!L25/図11!L$50</f>
        <v>2.5724951863283312E-2</v>
      </c>
      <c r="L25" s="265">
        <f>図11!M25/図11!M$50</f>
        <v>2.44434937212611E-2</v>
      </c>
      <c r="M25" s="265">
        <f>図11!N25/図11!N$50</f>
        <v>3.3111364991790466E-2</v>
      </c>
      <c r="N25" s="265">
        <f>図11!O25/図11!O$50</f>
        <v>2.9831353139724301E-3</v>
      </c>
      <c r="O25" s="265">
        <f>図11!P25/図11!P$50</f>
        <v>1.2148401336635013E-2</v>
      </c>
      <c r="P25" s="265">
        <f>図11!Q25/図11!Q$50</f>
        <v>9.9203288480341611E-3</v>
      </c>
      <c r="Q25" s="265">
        <f>図11!R25/図11!R$50</f>
        <v>2.1361681577628532E-2</v>
      </c>
      <c r="R25" s="265">
        <f>図11!S25/図11!S$50</f>
        <v>7.8890358012929859E-3</v>
      </c>
      <c r="S25" s="265">
        <f>図11!T25/図11!T$50</f>
        <v>2.4688536433738761E-2</v>
      </c>
      <c r="T25" s="265">
        <f>図11!U25/図11!U$50</f>
        <v>3.3102890690654405E-2</v>
      </c>
      <c r="U25" s="265">
        <f>図11!V25/図11!V$50</f>
        <v>4.3781086886151212E-2</v>
      </c>
      <c r="V25" s="265">
        <f>図11!W25/図11!W$50</f>
        <v>7.4474069984290708E-2</v>
      </c>
      <c r="W25" s="265">
        <f>図11!X25/図11!X$50</f>
        <v>0.16310735321141423</v>
      </c>
      <c r="X25" s="265">
        <f>図11!Y25/図11!Y$50</f>
        <v>1.6101522675266041E-2</v>
      </c>
      <c r="Y25" s="265">
        <f>図11!Z25/図11!Z$50</f>
        <v>4.7996815121077192E-3</v>
      </c>
      <c r="Z25" s="265">
        <f>図11!AA25/図11!AA$50</f>
        <v>1.550465905874117E-2</v>
      </c>
      <c r="AA25" s="265">
        <f>図11!AB25/図11!AB$50</f>
        <v>1.1696765105174476E-2</v>
      </c>
      <c r="AB25" s="265">
        <f>図11!AC25/図11!AC$50</f>
        <v>1.7458325781898661E-2</v>
      </c>
      <c r="AC25" s="265">
        <f>図11!AD25/図11!AD$50</f>
        <v>3.3326918569853432E-4</v>
      </c>
      <c r="AD25" s="265">
        <f>図11!AE25/図11!AE$50</f>
        <v>4.5396793594020979E-3</v>
      </c>
      <c r="AE25" s="265">
        <f>図11!AF25/図11!AF$50</f>
        <v>1.8170496105959971E-2</v>
      </c>
      <c r="AF25" s="265">
        <f>図11!AG25/図11!AG$50</f>
        <v>9.0483007592527236E-3</v>
      </c>
      <c r="AG25" s="265">
        <f>図11!AH25/図11!AH$50</f>
        <v>1.9849336224186019E-2</v>
      </c>
      <c r="AH25" s="265">
        <f>図11!AI25/図11!AI$50</f>
        <v>7.1692349956595158E-3</v>
      </c>
      <c r="AI25" s="265">
        <f>図11!AJ25/図11!AJ$50</f>
        <v>5.0688245686526939E-2</v>
      </c>
      <c r="AJ25" s="265">
        <f>図11!AK25/図11!AK$50</f>
        <v>2.1531867602132538E-2</v>
      </c>
      <c r="AK25" s="265">
        <f>図11!AL25/図11!AL$50</f>
        <v>9.997040020956827E-3</v>
      </c>
      <c r="AL25" s="265">
        <f>図11!AM25/図11!AM$50</f>
        <v>0.16701165214982724</v>
      </c>
      <c r="AM25" s="1100">
        <f>図11!AN25/図11!AN$50</f>
        <v>1.2457328204872503E-2</v>
      </c>
    </row>
    <row r="26" spans="1:39">
      <c r="A26" s="1107">
        <v>20</v>
      </c>
      <c r="B26" s="132" t="s">
        <v>56</v>
      </c>
      <c r="C26" s="265">
        <f>図11!D26/図11!D$50</f>
        <v>5.8656541835196618E-3</v>
      </c>
      <c r="D26" s="265">
        <f>図11!E26/図11!E$50</f>
        <v>4.3926202380482737E-3</v>
      </c>
      <c r="E26" s="265">
        <f>図11!F26/図11!F$50</f>
        <v>1.2627543192477583E-3</v>
      </c>
      <c r="F26" s="265">
        <f>図11!G26/図11!G$50</f>
        <v>1.1694812547819434E-3</v>
      </c>
      <c r="G26" s="265">
        <f>図11!H26/図11!H$50</f>
        <v>0</v>
      </c>
      <c r="H26" s="265">
        <f>図11!I26/図11!I$50</f>
        <v>0</v>
      </c>
      <c r="I26" s="265">
        <f>図11!J26/図11!J$50</f>
        <v>5.7269638037324815E-3</v>
      </c>
      <c r="J26" s="265">
        <f>図11!K26/図11!K$50</f>
        <v>1.0511349564800449E-3</v>
      </c>
      <c r="K26" s="265">
        <f>図11!L26/図11!L$50</f>
        <v>3.2460262730591338E-3</v>
      </c>
      <c r="L26" s="265">
        <f>図11!M26/図11!M$50</f>
        <v>5.0833707639701313E-3</v>
      </c>
      <c r="M26" s="265">
        <f>図11!N26/図11!N$50</f>
        <v>4.4395713534239939E-3</v>
      </c>
      <c r="N26" s="265">
        <f>図11!O26/図11!O$50</f>
        <v>1.6725248322366906E-2</v>
      </c>
      <c r="O26" s="265">
        <f>図11!P26/図11!P$50</f>
        <v>1.7328795499347446E-2</v>
      </c>
      <c r="P26" s="265">
        <f>図11!Q26/図11!Q$50</f>
        <v>5.8299222444676505E-3</v>
      </c>
      <c r="Q26" s="265">
        <f>図11!R26/図11!R$50</f>
        <v>2.9775083789392799E-3</v>
      </c>
      <c r="R26" s="265">
        <f>図11!S26/図11!S$50</f>
        <v>8.2500707845561093E-3</v>
      </c>
      <c r="S26" s="265">
        <f>図11!T26/図11!T$50</f>
        <v>2.2037013944923695E-3</v>
      </c>
      <c r="T26" s="265">
        <f>図11!U26/図11!U$50</f>
        <v>4.3049591652922258E-3</v>
      </c>
      <c r="U26" s="265">
        <f>図11!V26/図11!V$50</f>
        <v>7.9523704960826906E-4</v>
      </c>
      <c r="V26" s="265">
        <f>図11!W26/図11!W$50</f>
        <v>4.2651019539763505E-3</v>
      </c>
      <c r="W26" s="265">
        <f>図11!X26/図11!X$50</f>
        <v>3.0252643794834999E-3</v>
      </c>
      <c r="X26" s="265">
        <f>図11!Y26/図11!Y$50</f>
        <v>2.4369430377787753E-3</v>
      </c>
      <c r="Y26" s="265">
        <f>図11!Z26/図11!Z$50</f>
        <v>5.6236415289905334E-2</v>
      </c>
      <c r="Z26" s="265">
        <f>図11!AA26/図11!AA$50</f>
        <v>1.143427454844018E-2</v>
      </c>
      <c r="AA26" s="265">
        <f>図11!AB26/図11!AB$50</f>
        <v>6.2496420340290015E-3</v>
      </c>
      <c r="AB26" s="265">
        <f>図11!AC26/図11!AC$50</f>
        <v>3.6847044031918532E-3</v>
      </c>
      <c r="AC26" s="265">
        <f>図11!AD26/図11!AD$50</f>
        <v>4.3863249154216528E-2</v>
      </c>
      <c r="AD26" s="265">
        <f>図11!AE26/図11!AE$50</f>
        <v>8.757261493860153E-3</v>
      </c>
      <c r="AE26" s="265">
        <f>図11!AF26/図11!AF$50</f>
        <v>5.8881849869737235E-3</v>
      </c>
      <c r="AF26" s="265">
        <f>図11!AG26/図11!AG$50</f>
        <v>1.2991786428924181E-2</v>
      </c>
      <c r="AG26" s="265">
        <f>図11!AH26/図11!AH$50</f>
        <v>1.0015776357874399E-2</v>
      </c>
      <c r="AH26" s="265">
        <f>図11!AI26/図11!AI$50</f>
        <v>6.5262767258618942E-3</v>
      </c>
      <c r="AI26" s="265">
        <f>図11!AJ26/図11!AJ$50</f>
        <v>2.4761698788437624E-3</v>
      </c>
      <c r="AJ26" s="265">
        <f>図11!AK26/図11!AK$50</f>
        <v>2.7461600859251035E-3</v>
      </c>
      <c r="AK26" s="265">
        <f>図11!AL26/図11!AL$50</f>
        <v>5.5823950005589552E-3</v>
      </c>
      <c r="AL26" s="265">
        <f>図11!AM26/図11!AM$50</f>
        <v>0</v>
      </c>
      <c r="AM26" s="1100">
        <f>図11!AN26/図11!AN$50</f>
        <v>0</v>
      </c>
    </row>
    <row r="27" spans="1:39">
      <c r="A27" s="1107">
        <v>21</v>
      </c>
      <c r="B27" s="132" t="s">
        <v>57</v>
      </c>
      <c r="C27" s="265">
        <f>図11!D27/図11!D$50</f>
        <v>7.0850584477223782E-3</v>
      </c>
      <c r="D27" s="265">
        <f>図11!E27/図11!E$50</f>
        <v>8.7046703751021588E-3</v>
      </c>
      <c r="E27" s="265">
        <f>図11!F27/図11!F$50</f>
        <v>5.0612551655078658E-3</v>
      </c>
      <c r="F27" s="265">
        <f>図11!G27/図11!G$50</f>
        <v>3.3391155317521039E-3</v>
      </c>
      <c r="G27" s="265">
        <f>図11!H27/図11!H$50</f>
        <v>0</v>
      </c>
      <c r="H27" s="265">
        <f>図11!I27/図11!I$50</f>
        <v>0</v>
      </c>
      <c r="I27" s="265">
        <f>図11!J27/図11!J$50</f>
        <v>2.6790571671301978E-2</v>
      </c>
      <c r="J27" s="265">
        <f>図11!K27/図11!K$50</f>
        <v>8.8271895087910727E-3</v>
      </c>
      <c r="K27" s="265">
        <f>図11!L27/図11!L$50</f>
        <v>9.6786060036211687E-3</v>
      </c>
      <c r="L27" s="265">
        <f>図11!M27/図11!M$50</f>
        <v>2.7794138775220502E-2</v>
      </c>
      <c r="M27" s="265">
        <f>図11!N27/図11!N$50</f>
        <v>1.9384158009226424E-2</v>
      </c>
      <c r="N27" s="265">
        <f>図11!O27/図11!O$50</f>
        <v>2.0551246697821119E-2</v>
      </c>
      <c r="O27" s="265">
        <f>図11!P27/図11!P$50</f>
        <v>4.6029983013497928E-2</v>
      </c>
      <c r="P27" s="265">
        <f>図11!Q27/図11!Q$50</f>
        <v>3.1483846936671479E-2</v>
      </c>
      <c r="Q27" s="265">
        <f>図11!R27/図11!R$50</f>
        <v>2.3745404757129714E-2</v>
      </c>
      <c r="R27" s="265">
        <f>図11!S27/図11!S$50</f>
        <v>1.9212868986645256E-2</v>
      </c>
      <c r="S27" s="265">
        <f>図11!T27/図11!T$50</f>
        <v>8.2754400880387935E-3</v>
      </c>
      <c r="T27" s="265">
        <f>図11!U27/図11!U$50</f>
        <v>1.4314760105469001E-2</v>
      </c>
      <c r="U27" s="265">
        <f>図11!V27/図11!V$50</f>
        <v>7.2437320344573737E-3</v>
      </c>
      <c r="V27" s="265">
        <f>図11!W27/図11!W$50</f>
        <v>1.5224554839774845E-2</v>
      </c>
      <c r="W27" s="265">
        <f>図11!X27/図11!X$50</f>
        <v>1.4221426584559936E-2</v>
      </c>
      <c r="X27" s="265">
        <f>図11!Y27/図11!Y$50</f>
        <v>3.9968584858510224E-3</v>
      </c>
      <c r="Y27" s="265">
        <f>図11!Z27/図11!Z$50</f>
        <v>4.4490432555433279E-2</v>
      </c>
      <c r="Z27" s="265">
        <f>図11!AA27/図11!AA$50</f>
        <v>2.7318319368033112E-2</v>
      </c>
      <c r="AA27" s="265">
        <f>図11!AB27/図11!AB$50</f>
        <v>1.8758071696102139E-2</v>
      </c>
      <c r="AB27" s="265">
        <f>図11!AC27/図11!AC$50</f>
        <v>2.6246022651573281E-3</v>
      </c>
      <c r="AC27" s="265">
        <f>図11!AD27/図11!AD$50</f>
        <v>1.7415553040328014E-3</v>
      </c>
      <c r="AD27" s="265">
        <f>図11!AE27/図11!AE$50</f>
        <v>1.2957268348298022E-2</v>
      </c>
      <c r="AE27" s="265">
        <f>図11!AF27/図11!AF$50</f>
        <v>7.2412344646767797E-3</v>
      </c>
      <c r="AF27" s="265">
        <f>図11!AG27/図11!AG$50</f>
        <v>7.5202493856943347E-3</v>
      </c>
      <c r="AG27" s="265">
        <f>図11!AH27/図11!AH$50</f>
        <v>1.6836466235010488E-2</v>
      </c>
      <c r="AH27" s="265">
        <f>図11!AI27/図11!AI$50</f>
        <v>1.1926762717443078E-2</v>
      </c>
      <c r="AI27" s="265">
        <f>図11!AJ27/図11!AJ$50</f>
        <v>3.2299204082420316E-3</v>
      </c>
      <c r="AJ27" s="265">
        <f>図11!AK27/図11!AK$50</f>
        <v>4.366218566481758E-3</v>
      </c>
      <c r="AK27" s="265">
        <f>図11!AL27/図11!AL$50</f>
        <v>2.082672680090901E-2</v>
      </c>
      <c r="AL27" s="265">
        <f>図11!AM27/図11!AM$50</f>
        <v>0</v>
      </c>
      <c r="AM27" s="1100">
        <f>図11!AN27/図11!AN$50</f>
        <v>6.3090505524857707E-3</v>
      </c>
    </row>
    <row r="28" spans="1:39">
      <c r="A28" s="1107">
        <v>22</v>
      </c>
      <c r="B28" s="132" t="s">
        <v>58</v>
      </c>
      <c r="C28" s="265">
        <f>図11!D28/図11!D$50</f>
        <v>3.8314368300992543E-4</v>
      </c>
      <c r="D28" s="265">
        <f>図11!E28/図11!E$50</f>
        <v>2.7665559693648293E-3</v>
      </c>
      <c r="E28" s="265">
        <f>図11!F28/図11!F$50</f>
        <v>2.3603498938349745E-4</v>
      </c>
      <c r="F28" s="265">
        <f>図11!G28/図11!G$50</f>
        <v>2.2627873445679831E-4</v>
      </c>
      <c r="G28" s="265">
        <f>図11!H28/図11!H$50</f>
        <v>0</v>
      </c>
      <c r="H28" s="265">
        <f>図11!I28/図11!I$50</f>
        <v>3.0624970860981052E-3</v>
      </c>
      <c r="I28" s="265">
        <f>図11!J28/図11!J$50</f>
        <v>3.8895915629791732E-3</v>
      </c>
      <c r="J28" s="265">
        <f>図11!K28/図11!K$50</f>
        <v>2.0633336845627482E-3</v>
      </c>
      <c r="K28" s="265">
        <f>図11!L28/図11!L$50</f>
        <v>1.0900931924514201E-3</v>
      </c>
      <c r="L28" s="265">
        <f>図11!M28/図11!M$50</f>
        <v>4.3046663309152852E-3</v>
      </c>
      <c r="M28" s="265">
        <f>図11!N28/図11!N$50</f>
        <v>8.0779255521495723E-3</v>
      </c>
      <c r="N28" s="265">
        <f>図11!O28/図11!O$50</f>
        <v>1.1906405967161604E-3</v>
      </c>
      <c r="O28" s="265">
        <f>図11!P28/図11!P$50</f>
        <v>5.5848904293566582E-3</v>
      </c>
      <c r="P28" s="265">
        <f>図11!Q28/図11!Q$50</f>
        <v>2.0301444031315058E-3</v>
      </c>
      <c r="Q28" s="265">
        <f>図11!R28/図11!R$50</f>
        <v>2.1482190668505284E-3</v>
      </c>
      <c r="R28" s="265">
        <f>図11!S28/図11!S$50</f>
        <v>1.621742518350833E-3</v>
      </c>
      <c r="S28" s="265">
        <f>図11!T28/図11!T$50</f>
        <v>2.1014464899797155E-3</v>
      </c>
      <c r="T28" s="265">
        <f>図11!U28/図11!U$50</f>
        <v>1.8722233348691616E-3</v>
      </c>
      <c r="U28" s="265">
        <f>図11!V28/図11!V$50</f>
        <v>1.2311194143893218E-3</v>
      </c>
      <c r="V28" s="265">
        <f>図11!W28/図11!W$50</f>
        <v>2.4704418798208922E-3</v>
      </c>
      <c r="W28" s="265">
        <f>図11!X28/図11!X$50</f>
        <v>1.6250842903922343E-3</v>
      </c>
      <c r="X28" s="265">
        <f>図11!Y28/図11!Y$50</f>
        <v>2.7940846470999687E-3</v>
      </c>
      <c r="Y28" s="265">
        <f>図11!Z28/図11!Z$50</f>
        <v>3.4648895331727846E-3</v>
      </c>
      <c r="Z28" s="265">
        <f>図11!AA28/図11!AA$50</f>
        <v>2.5883452673061452E-2</v>
      </c>
      <c r="AA28" s="265">
        <f>図11!AB28/図11!AB$50</f>
        <v>3.6971249337326411E-3</v>
      </c>
      <c r="AB28" s="265">
        <f>図11!AC28/図11!AC$50</f>
        <v>2.4328933164449477E-3</v>
      </c>
      <c r="AC28" s="265">
        <f>図11!AD28/図11!AD$50</f>
        <v>2.4741393990821391E-4</v>
      </c>
      <c r="AD28" s="265">
        <f>図11!AE28/図11!AE$50</f>
        <v>5.1245955860026397E-3</v>
      </c>
      <c r="AE28" s="265">
        <f>図11!AF28/図11!AF$50</f>
        <v>4.5192680921280317E-3</v>
      </c>
      <c r="AF28" s="265">
        <f>図11!AG28/図11!AG$50</f>
        <v>1.7217756352346417E-2</v>
      </c>
      <c r="AG28" s="265">
        <f>図11!AH28/図11!AH$50</f>
        <v>9.0161440844382587E-3</v>
      </c>
      <c r="AH28" s="265">
        <f>図11!AI28/図11!AI$50</f>
        <v>1.1393878396295676E-2</v>
      </c>
      <c r="AI28" s="265">
        <f>図11!AJ28/図11!AJ$50</f>
        <v>3.0244790665158033E-3</v>
      </c>
      <c r="AJ28" s="265">
        <f>図11!AK28/図11!AK$50</f>
        <v>1.4577672090693825E-3</v>
      </c>
      <c r="AK28" s="265">
        <f>図11!AL28/図11!AL$50</f>
        <v>2.3911612545008284E-2</v>
      </c>
      <c r="AL28" s="265">
        <f>図11!AM28/図11!AM$50</f>
        <v>0</v>
      </c>
      <c r="AM28" s="1100">
        <f>図11!AN28/図11!AN$50</f>
        <v>1.2227079793452878E-2</v>
      </c>
    </row>
    <row r="29" spans="1:39">
      <c r="A29" s="1107">
        <v>23</v>
      </c>
      <c r="B29" s="132" t="s">
        <v>59</v>
      </c>
      <c r="C29" s="265">
        <f>図11!D29/図11!D$50</f>
        <v>4.0347652348566194E-2</v>
      </c>
      <c r="D29" s="265">
        <f>図11!E29/図11!E$50</f>
        <v>2.8700268006797276E-2</v>
      </c>
      <c r="E29" s="265">
        <f>図11!F29/図11!F$50</f>
        <v>1.5108700170811186E-2</v>
      </c>
      <c r="F29" s="265">
        <f>図11!G29/図11!G$50</f>
        <v>4.2552823895334872E-2</v>
      </c>
      <c r="G29" s="265">
        <f>図11!H29/図11!H$50</f>
        <v>3.7286324786324786E-2</v>
      </c>
      <c r="H29" s="265">
        <f>図11!I29/図11!I$50</f>
        <v>5.181007391050426E-2</v>
      </c>
      <c r="I29" s="265">
        <f>図11!J29/図11!J$50</f>
        <v>2.6034859953047149E-2</v>
      </c>
      <c r="J29" s="265">
        <f>図11!K29/図11!K$50</f>
        <v>6.2102428800961756E-2</v>
      </c>
      <c r="K29" s="265">
        <f>図11!L29/図11!L$50</f>
        <v>5.9037213446194364E-2</v>
      </c>
      <c r="L29" s="265">
        <f>図11!M29/図11!M$50</f>
        <v>8.7445596787449675E-2</v>
      </c>
      <c r="M29" s="265">
        <f>図11!N29/図11!N$50</f>
        <v>4.639144473922964E-2</v>
      </c>
      <c r="N29" s="265">
        <f>図11!O29/図11!O$50</f>
        <v>0.10270812079849247</v>
      </c>
      <c r="O29" s="265">
        <f>図11!P29/図11!P$50</f>
        <v>3.8394577002907736E-2</v>
      </c>
      <c r="P29" s="265">
        <f>図11!Q29/図11!Q$50</f>
        <v>3.8063095721117712E-2</v>
      </c>
      <c r="Q29" s="265">
        <f>図11!R29/図11!R$50</f>
        <v>3.0988979421405171E-2</v>
      </c>
      <c r="R29" s="265">
        <f>図11!S29/図11!S$50</f>
        <v>5.5498669182850936E-2</v>
      </c>
      <c r="S29" s="265">
        <f>図11!T29/図11!T$50</f>
        <v>5.9626541844153662E-2</v>
      </c>
      <c r="T29" s="265">
        <f>図11!U29/図11!U$50</f>
        <v>4.7489771024767688E-2</v>
      </c>
      <c r="U29" s="265">
        <f>図11!V29/図11!V$50</f>
        <v>3.6498700612078841E-2</v>
      </c>
      <c r="V29" s="265">
        <f>図11!W29/図11!W$50</f>
        <v>9.8821277770469687E-2</v>
      </c>
      <c r="W29" s="265">
        <f>図11!X29/図11!X$50</f>
        <v>6.5920638689813738E-2</v>
      </c>
      <c r="X29" s="265">
        <f>図11!Y29/図11!Y$50</f>
        <v>6.1803150804296221E-2</v>
      </c>
      <c r="Y29" s="265">
        <f>図11!Z29/図11!Z$50</f>
        <v>6.8746506843819595E-3</v>
      </c>
      <c r="Z29" s="265">
        <f>図11!AA29/図11!AA$50</f>
        <v>1.2647035175177641E-2</v>
      </c>
      <c r="AA29" s="265">
        <f>図11!AB29/図11!AB$50</f>
        <v>1.5692646110068192E-2</v>
      </c>
      <c r="AB29" s="265">
        <f>図11!AC29/図11!AC$50</f>
        <v>5.0446208945047451E-3</v>
      </c>
      <c r="AC29" s="265">
        <f>図11!AD29/図11!AD$50</f>
        <v>8.2531751766359157E-4</v>
      </c>
      <c r="AD29" s="265">
        <f>図11!AE29/図11!AE$50</f>
        <v>3.4655560131502741E-2</v>
      </c>
      <c r="AE29" s="265">
        <f>図11!AF29/図11!AF$50</f>
        <v>1.2934881905241795E-2</v>
      </c>
      <c r="AF29" s="265">
        <f>図11!AG29/図11!AG$50</f>
        <v>7.1099756457692802E-3</v>
      </c>
      <c r="AG29" s="265">
        <f>図11!AH29/図11!AH$50</f>
        <v>1.5399732538420237E-2</v>
      </c>
      <c r="AH29" s="265">
        <f>図11!AI29/図11!AI$50</f>
        <v>5.6269946964612308E-2</v>
      </c>
      <c r="AI29" s="265">
        <f>図11!AJ29/図11!AJ$50</f>
        <v>3.6027169316587775E-2</v>
      </c>
      <c r="AJ29" s="265">
        <f>図11!AK29/図11!AK$50</f>
        <v>3.0427610746113078E-2</v>
      </c>
      <c r="AK29" s="265">
        <f>図11!AL29/図11!AL$50</f>
        <v>6.5576616626184914E-2</v>
      </c>
      <c r="AL29" s="265">
        <f>図11!AM29/図11!AM$50</f>
        <v>0.21432292614837972</v>
      </c>
      <c r="AM29" s="1100">
        <f>図11!AN29/図11!AN$50</f>
        <v>1.7109950067127698E-2</v>
      </c>
    </row>
    <row r="30" spans="1:39">
      <c r="A30" s="1107">
        <v>24</v>
      </c>
      <c r="B30" s="132" t="s">
        <v>4</v>
      </c>
      <c r="C30" s="265">
        <f>図11!D30/図11!D$50</f>
        <v>1.3634244818571803E-2</v>
      </c>
      <c r="D30" s="265">
        <f>図11!E30/図11!E$50</f>
        <v>1.5667367630827829E-2</v>
      </c>
      <c r="E30" s="265">
        <f>図11!F30/図11!F$50</f>
        <v>1.7521779886786985E-2</v>
      </c>
      <c r="F30" s="265">
        <f>図11!G30/図11!G$50</f>
        <v>1.6454008991137439E-2</v>
      </c>
      <c r="G30" s="265">
        <f>図11!H30/図11!H$50</f>
        <v>5.1388888888888894E-2</v>
      </c>
      <c r="H30" s="265">
        <f>図11!I30/図11!I$50</f>
        <v>4.6968241972719656E-2</v>
      </c>
      <c r="I30" s="265">
        <f>図11!J30/図11!J$50</f>
        <v>6.6115700206576325E-2</v>
      </c>
      <c r="J30" s="265">
        <f>図11!K30/図11!K$50</f>
        <v>7.7515882120162451E-3</v>
      </c>
      <c r="K30" s="265">
        <f>図11!L30/図11!L$50</f>
        <v>3.0266063970120858E-2</v>
      </c>
      <c r="L30" s="265">
        <f>図11!M30/図11!M$50</f>
        <v>1.9663108732340652E-2</v>
      </c>
      <c r="M30" s="265">
        <f>図11!N30/図11!N$50</f>
        <v>1.561879529663544E-2</v>
      </c>
      <c r="N30" s="265">
        <f>図11!O30/図11!O$50</f>
        <v>5.3108094663203743E-3</v>
      </c>
      <c r="O30" s="265">
        <f>図11!P30/図11!P$50</f>
        <v>2.7234664436570882E-2</v>
      </c>
      <c r="P30" s="265">
        <f>図11!Q30/図11!Q$50</f>
        <v>8.0232268878497829E-3</v>
      </c>
      <c r="Q30" s="265">
        <f>図11!R30/図11!R$50</f>
        <v>9.0897650428474301E-3</v>
      </c>
      <c r="R30" s="265">
        <f>図11!S30/図11!S$50</f>
        <v>1.5149877649864994E-2</v>
      </c>
      <c r="S30" s="265">
        <f>図11!T30/図11!T$50</f>
        <v>1.3038707196553994E-2</v>
      </c>
      <c r="T30" s="265">
        <f>図11!U30/図11!U$50</f>
        <v>9.956507714929997E-3</v>
      </c>
      <c r="U30" s="265">
        <f>図11!V30/図11!V$50</f>
        <v>7.1472378676240853E-3</v>
      </c>
      <c r="V30" s="265">
        <f>図11!W30/図11!W$50</f>
        <v>3.0854883438085998E-2</v>
      </c>
      <c r="W30" s="265">
        <f>図11!X30/図11!X$50</f>
        <v>1.5566733396284302E-2</v>
      </c>
      <c r="X30" s="265">
        <f>図11!Y30/図11!Y$50</f>
        <v>1.6853660873703293E-2</v>
      </c>
      <c r="Y30" s="265">
        <f>図11!Z30/図11!Z$50</f>
        <v>2.2349502163478661E-2</v>
      </c>
      <c r="Z30" s="265">
        <f>図11!AA30/図11!AA$50</f>
        <v>5.3031458914781174E-3</v>
      </c>
      <c r="AA30" s="265">
        <f>図11!AB30/図11!AB$50</f>
        <v>5.1988298703569483E-2</v>
      </c>
      <c r="AB30" s="265">
        <f>図11!AC30/図11!AC$50</f>
        <v>6.946432937008172E-2</v>
      </c>
      <c r="AC30" s="265">
        <f>図11!AD30/図11!AD$50</f>
        <v>5.2482097233704797E-2</v>
      </c>
      <c r="AD30" s="265">
        <f>図11!AE30/図11!AE$50</f>
        <v>4.2410752731990492E-2</v>
      </c>
      <c r="AE30" s="265">
        <f>図11!AF30/図11!AF$50</f>
        <v>1.2843159197437381E-2</v>
      </c>
      <c r="AF30" s="265">
        <f>図11!AG30/図11!AG$50</f>
        <v>2.0471983435944459E-3</v>
      </c>
      <c r="AG30" s="265">
        <f>図11!AH30/図11!AH$50</f>
        <v>7.1538564020615673E-3</v>
      </c>
      <c r="AH30" s="265">
        <f>図11!AI30/図11!AI$50</f>
        <v>1.2426420422909999E-2</v>
      </c>
      <c r="AI30" s="265">
        <f>図11!AJ30/図11!AJ$50</f>
        <v>1.7555800748029978E-2</v>
      </c>
      <c r="AJ30" s="265">
        <f>図11!AK30/図11!AK$50</f>
        <v>3.4446334666273427E-2</v>
      </c>
      <c r="AK30" s="265">
        <f>図11!AL30/図11!AL$50</f>
        <v>1.7709573292857109E-2</v>
      </c>
      <c r="AL30" s="265">
        <f>図11!AM30/図11!AM$50</f>
        <v>0</v>
      </c>
      <c r="AM30" s="1100">
        <f>図11!AN30/図11!AN$50</f>
        <v>0.58590468273663432</v>
      </c>
    </row>
    <row r="31" spans="1:39">
      <c r="A31" s="1107">
        <v>25</v>
      </c>
      <c r="B31" s="132" t="s">
        <v>60</v>
      </c>
      <c r="C31" s="265">
        <f>図11!D31/図11!D$50</f>
        <v>2.484015144055541E-4</v>
      </c>
      <c r="D31" s="265">
        <f>図11!E31/図11!E$50</f>
        <v>0</v>
      </c>
      <c r="E31" s="265">
        <f>図11!F31/図11!F$50</f>
        <v>1.3594225289865151E-3</v>
      </c>
      <c r="F31" s="265">
        <f>図11!G31/図11!G$50</f>
        <v>2.8670456389163872E-4</v>
      </c>
      <c r="G31" s="265">
        <f>図11!H31/図11!H$50</f>
        <v>0</v>
      </c>
      <c r="H31" s="265">
        <f>図11!I31/図11!I$50</f>
        <v>7.7597874084977328E-3</v>
      </c>
      <c r="I31" s="265">
        <f>図11!J31/図11!J$50</f>
        <v>6.5071509015086669E-3</v>
      </c>
      <c r="J31" s="265">
        <f>図11!K31/図11!K$50</f>
        <v>9.7050004937173306E-4</v>
      </c>
      <c r="K31" s="265">
        <f>図11!L31/図11!L$50</f>
        <v>2.5678330978113136E-3</v>
      </c>
      <c r="L31" s="265">
        <f>図11!M31/図11!M$50</f>
        <v>2.9810732220120436E-3</v>
      </c>
      <c r="M31" s="265">
        <f>図11!N31/図11!N$50</f>
        <v>5.0926732653827555E-3</v>
      </c>
      <c r="N31" s="265">
        <f>図11!O31/図11!O$50</f>
        <v>3.8399569955703656E-3</v>
      </c>
      <c r="O31" s="265">
        <f>図11!P31/図11!P$50</f>
        <v>3.5664245724629008E-3</v>
      </c>
      <c r="P31" s="265">
        <f>図11!Q31/図11!Q$50</f>
        <v>1.9038997492400709E-3</v>
      </c>
      <c r="Q31" s="265">
        <f>図11!R31/図11!R$50</f>
        <v>1.1525738473928014E-3</v>
      </c>
      <c r="R31" s="265">
        <f>図11!S31/図11!S$50</f>
        <v>4.6134319558776829E-3</v>
      </c>
      <c r="S31" s="265">
        <f>図11!T31/図11!T$50</f>
        <v>2.6724668114205879E-3</v>
      </c>
      <c r="T31" s="265">
        <f>図11!U31/図11!U$50</f>
        <v>1.6825219763714479E-3</v>
      </c>
      <c r="U31" s="265">
        <f>図11!V31/図11!V$50</f>
        <v>8.8593366492990258E-4</v>
      </c>
      <c r="V31" s="265">
        <f>図11!W31/図11!W$50</f>
        <v>4.0472180586717853E-3</v>
      </c>
      <c r="W31" s="265">
        <f>図11!X31/図11!X$50</f>
        <v>2.9641927917163527E-3</v>
      </c>
      <c r="X31" s="265">
        <f>図11!Y31/図11!Y$50</f>
        <v>3.0165911062366613E-3</v>
      </c>
      <c r="Y31" s="265">
        <f>図11!Z31/図11!Z$50</f>
        <v>8.5195337976819371E-3</v>
      </c>
      <c r="Z31" s="265">
        <f>図11!AA31/図11!AA$50</f>
        <v>1.6062324925713405E-3</v>
      </c>
      <c r="AA31" s="265">
        <f>図11!AB31/図11!AB$50</f>
        <v>2.6501376219092404E-2</v>
      </c>
      <c r="AB31" s="265">
        <f>図11!AC31/図11!AC$50</f>
        <v>1.1187574187905181E-2</v>
      </c>
      <c r="AC31" s="265">
        <f>図11!AD31/図11!AD$50</f>
        <v>2.6831539398027497E-3</v>
      </c>
      <c r="AD31" s="265">
        <f>図11!AE31/図11!AE$50</f>
        <v>1.0538413734724481E-2</v>
      </c>
      <c r="AE31" s="265">
        <f>図11!AF31/図11!AF$50</f>
        <v>1.890237739934052E-2</v>
      </c>
      <c r="AF31" s="265">
        <f>図11!AG31/図11!AG$50</f>
        <v>5.6359667985984071E-4</v>
      </c>
      <c r="AG31" s="265">
        <f>図11!AH31/図11!AH$50</f>
        <v>7.5685423676180325E-3</v>
      </c>
      <c r="AH31" s="265">
        <f>図11!AI31/図11!AI$50</f>
        <v>4.826546657042176E-3</v>
      </c>
      <c r="AI31" s="265">
        <f>図11!AJ31/図11!AJ$50</f>
        <v>1.875853516369248E-2</v>
      </c>
      <c r="AJ31" s="265">
        <f>図11!AK31/図11!AK$50</f>
        <v>6.0522150004903609E-3</v>
      </c>
      <c r="AK31" s="265">
        <f>図11!AL31/図11!AL$50</f>
        <v>1.4514065477599456E-2</v>
      </c>
      <c r="AL31" s="265">
        <f>図11!AM31/図11!AM$50</f>
        <v>0</v>
      </c>
      <c r="AM31" s="1100">
        <f>図11!AN31/図11!AN$50</f>
        <v>1.8584045493645737E-3</v>
      </c>
    </row>
    <row r="32" spans="1:39">
      <c r="A32" s="1107">
        <v>26</v>
      </c>
      <c r="B32" s="132" t="s">
        <v>61</v>
      </c>
      <c r="C32" s="265">
        <f>図11!D32/図11!D$50</f>
        <v>4.1765819853960627E-2</v>
      </c>
      <c r="D32" s="265">
        <f>図11!E32/図11!E$50</f>
        <v>6.2736992347036835E-2</v>
      </c>
      <c r="E32" s="265">
        <f>図11!F32/図11!F$50</f>
        <v>3.78778957280635E-2</v>
      </c>
      <c r="F32" s="265">
        <f>図11!G32/図11!G$50</f>
        <v>2.5996413159908187E-2</v>
      </c>
      <c r="G32" s="265">
        <f>図11!H32/図11!H$50</f>
        <v>0</v>
      </c>
      <c r="H32" s="265">
        <f>図11!I32/図11!I$50</f>
        <v>0</v>
      </c>
      <c r="I32" s="265">
        <f>図11!J32/図11!J$50</f>
        <v>0.28227578953896154</v>
      </c>
      <c r="J32" s="265">
        <f>図11!K32/図11!K$50</f>
        <v>2.3842959274860787E-2</v>
      </c>
      <c r="K32" s="265">
        <f>図11!L32/図11!L$50</f>
        <v>1.6337008366519648E-2</v>
      </c>
      <c r="L32" s="265">
        <f>図11!M32/図11!M$50</f>
        <v>4.6682206411543047E-2</v>
      </c>
      <c r="M32" s="265">
        <f>図11!N32/図11!N$50</f>
        <v>2.5060804559053438E-2</v>
      </c>
      <c r="N32" s="265">
        <f>図11!O32/図11!O$50</f>
        <v>7.202544032764148E-2</v>
      </c>
      <c r="O32" s="265">
        <f>図11!P32/図11!P$50</f>
        <v>6.4863752369279201E-2</v>
      </c>
      <c r="P32" s="265">
        <f>図11!Q32/図11!Q$50</f>
        <v>1.5759336982766076E-2</v>
      </c>
      <c r="Q32" s="265">
        <f>図11!R32/図11!R$50</f>
        <v>1.7673747650406239E-2</v>
      </c>
      <c r="R32" s="265">
        <f>図11!S32/図11!S$50</f>
        <v>2.9659673928706536E-2</v>
      </c>
      <c r="S32" s="265">
        <f>図11!T32/図11!T$50</f>
        <v>1.7741710194739826E-2</v>
      </c>
      <c r="T32" s="265">
        <f>図11!U32/図11!U$50</f>
        <v>1.8286511281253054E-2</v>
      </c>
      <c r="U32" s="265">
        <f>図11!V32/図11!V$50</f>
        <v>1.6403187821102241E-2</v>
      </c>
      <c r="V32" s="265">
        <f>図11!W32/図11!W$50</f>
        <v>2.1856015059186232E-2</v>
      </c>
      <c r="W32" s="265">
        <f>図11!X32/図11!X$50</f>
        <v>4.7595068823121832E-2</v>
      </c>
      <c r="X32" s="265">
        <f>図11!Y32/図11!Y$50</f>
        <v>5.0932813829516622E-2</v>
      </c>
      <c r="Y32" s="265">
        <f>図11!Z32/図11!Z$50</f>
        <v>8.3718447757972301E-3</v>
      </c>
      <c r="Z32" s="265">
        <f>図11!AA32/図11!AA$50</f>
        <v>2.805471215843439E-2</v>
      </c>
      <c r="AA32" s="265">
        <f>図11!AB32/図11!AB$50</f>
        <v>4.677709412421268E-2</v>
      </c>
      <c r="AB32" s="265">
        <f>図11!AC32/図11!AC$50</f>
        <v>1.7825206935659189E-2</v>
      </c>
      <c r="AC32" s="265">
        <f>図11!AD32/図11!AD$50</f>
        <v>1.578735015250116E-3</v>
      </c>
      <c r="AD32" s="265">
        <f>図11!AE32/図11!AE$50</f>
        <v>7.857393522415676E-2</v>
      </c>
      <c r="AE32" s="265">
        <f>図11!AF32/図11!AF$50</f>
        <v>2.2852216958800419E-2</v>
      </c>
      <c r="AF32" s="265">
        <f>図11!AG32/図11!AG$50</f>
        <v>1.4646841605552951E-2</v>
      </c>
      <c r="AG32" s="265">
        <f>図11!AH32/図11!AH$50</f>
        <v>1.4248412427073427E-2</v>
      </c>
      <c r="AH32" s="265">
        <f>図11!AI32/図11!AI$50</f>
        <v>1.6990633233989454E-2</v>
      </c>
      <c r="AI32" s="265">
        <f>図11!AJ32/図11!AJ$50</f>
        <v>2.6639617463064182E-2</v>
      </c>
      <c r="AJ32" s="265">
        <f>図11!AK32/図11!AK$50</f>
        <v>1.341643010011228E-2</v>
      </c>
      <c r="AK32" s="265">
        <f>図11!AL32/図11!AL$50</f>
        <v>3.1654019022381269E-2</v>
      </c>
      <c r="AL32" s="265">
        <f>図11!AM32/図11!AM$50</f>
        <v>5.0867182233661622E-2</v>
      </c>
      <c r="AM32" s="1100">
        <f>図11!AN32/図11!AN$50</f>
        <v>4.4630156079598304E-2</v>
      </c>
    </row>
    <row r="33" spans="1:40">
      <c r="A33" s="1107">
        <v>27</v>
      </c>
      <c r="B33" s="132" t="s">
        <v>62</v>
      </c>
      <c r="C33" s="265">
        <f>図11!D33/図11!D$50</f>
        <v>2.5540007208953255E-3</v>
      </c>
      <c r="D33" s="265">
        <f>図11!E33/図11!E$50</f>
        <v>1.1840127239412593E-3</v>
      </c>
      <c r="E33" s="265">
        <f>図11!F33/図11!F$50</f>
        <v>1.9556245578805412E-3</v>
      </c>
      <c r="F33" s="265">
        <f>図11!G33/図11!G$50</f>
        <v>4.2159449120122419E-3</v>
      </c>
      <c r="G33" s="265">
        <f>図11!H33/図11!H$50</f>
        <v>0</v>
      </c>
      <c r="H33" s="265">
        <f>図11!I33/図11!I$50</f>
        <v>0</v>
      </c>
      <c r="I33" s="265">
        <f>図11!J33/図11!J$50</f>
        <v>8.9900269016046433E-3</v>
      </c>
      <c r="J33" s="265">
        <f>図11!K33/図11!K$50</f>
        <v>2.6248384555424458E-3</v>
      </c>
      <c r="K33" s="265">
        <f>図11!L33/図11!L$50</f>
        <v>6.4733983898242883E-3</v>
      </c>
      <c r="L33" s="265">
        <f>図11!M33/図11!M$50</f>
        <v>5.9677968143195918E-3</v>
      </c>
      <c r="M33" s="265">
        <f>図11!N33/図11!N$50</f>
        <v>3.4154634604072948E-2</v>
      </c>
      <c r="N33" s="265">
        <f>図11!O33/図11!O$50</f>
        <v>6.8945188656690708E-3</v>
      </c>
      <c r="O33" s="265">
        <f>図11!P33/図11!P$50</f>
        <v>8.9822501129074896E-3</v>
      </c>
      <c r="P33" s="265">
        <f>図11!Q33/図11!Q$50</f>
        <v>3.5985313582940345E-3</v>
      </c>
      <c r="Q33" s="265">
        <f>図11!R33/図11!R$50</f>
        <v>7.6536168513509249E-3</v>
      </c>
      <c r="R33" s="265">
        <f>図11!S33/図11!S$50</f>
        <v>1.2496595760620973E-2</v>
      </c>
      <c r="S33" s="265">
        <f>図11!T33/図11!T$50</f>
        <v>1.1221779643934409E-2</v>
      </c>
      <c r="T33" s="265">
        <f>図11!U33/図11!U$50</f>
        <v>1.24366806915884E-2</v>
      </c>
      <c r="U33" s="265">
        <f>図11!V33/図11!V$50</f>
        <v>3.9695811823073036E-3</v>
      </c>
      <c r="V33" s="265">
        <f>図11!W33/図11!W$50</f>
        <v>8.7733676051690197E-3</v>
      </c>
      <c r="W33" s="265">
        <f>図11!X33/図11!X$50</f>
        <v>7.130252885760963E-3</v>
      </c>
      <c r="X33" s="265">
        <f>図11!Y33/図11!Y$50</f>
        <v>1.2557519363773917E-2</v>
      </c>
      <c r="Y33" s="265">
        <f>図11!Z33/図11!Z$50</f>
        <v>1.0060703575180938E-2</v>
      </c>
      <c r="Z33" s="265">
        <f>図11!AA33/図11!AA$50</f>
        <v>1.3770750413538885E-2</v>
      </c>
      <c r="AA33" s="265">
        <f>図11!AB33/図11!AB$50</f>
        <v>4.1274941788330473E-2</v>
      </c>
      <c r="AB33" s="265">
        <f>図11!AC33/図11!AC$50</f>
        <v>4.725993516090269E-2</v>
      </c>
      <c r="AC33" s="265">
        <f>図11!AD33/図11!AD$50</f>
        <v>1.1167210262223663E-3</v>
      </c>
      <c r="AD33" s="265">
        <f>図11!AE33/図11!AE$50</f>
        <v>1.1767469349169184E-2</v>
      </c>
      <c r="AE33" s="265">
        <f>図11!AF33/図11!AF$50</f>
        <v>0.11938842225624528</v>
      </c>
      <c r="AF33" s="265">
        <f>図11!AG33/図11!AG$50</f>
        <v>1.9984248824671702E-2</v>
      </c>
      <c r="AG33" s="265">
        <f>図11!AH33/図11!AH$50</f>
        <v>2.5616520826018264E-2</v>
      </c>
      <c r="AH33" s="265">
        <f>図11!AI33/図11!AI$50</f>
        <v>1.5153692396566883E-2</v>
      </c>
      <c r="AI33" s="265">
        <f>図11!AJ33/図11!AJ$50</f>
        <v>6.8486213639568722E-2</v>
      </c>
      <c r="AJ33" s="265">
        <f>図11!AK33/図11!AK$50</f>
        <v>7.0949038989587279E-2</v>
      </c>
      <c r="AK33" s="265">
        <f>図11!AL33/図11!AL$50</f>
        <v>2.2374075252535472E-2</v>
      </c>
      <c r="AL33" s="265">
        <f>図11!AM33/図11!AM$50</f>
        <v>0</v>
      </c>
      <c r="AM33" s="1100">
        <f>図11!AN33/図11!AN$50</f>
        <v>2.5029257587766082E-2</v>
      </c>
    </row>
    <row r="34" spans="1:40">
      <c r="A34" s="1107">
        <v>28</v>
      </c>
      <c r="B34" s="132" t="s">
        <v>5</v>
      </c>
      <c r="C34" s="265">
        <f>図11!D34/図11!D$50</f>
        <v>0</v>
      </c>
      <c r="D34" s="265">
        <f>図11!E34/図11!E$50</f>
        <v>0</v>
      </c>
      <c r="E34" s="265">
        <f>図11!F34/図11!F$50</f>
        <v>0</v>
      </c>
      <c r="F34" s="265">
        <f>図11!G34/図11!G$50</f>
        <v>0</v>
      </c>
      <c r="G34" s="265">
        <f>図11!H34/図11!H$50</f>
        <v>0</v>
      </c>
      <c r="H34" s="265">
        <f>図11!I34/図11!I$50</f>
        <v>0</v>
      </c>
      <c r="I34" s="265">
        <f>図11!J34/図11!J$50</f>
        <v>0</v>
      </c>
      <c r="J34" s="265">
        <f>図11!K34/図11!K$50</f>
        <v>0</v>
      </c>
      <c r="K34" s="265">
        <f>図11!L34/図11!L$50</f>
        <v>0</v>
      </c>
      <c r="L34" s="265">
        <f>図11!M34/図11!M$50</f>
        <v>0</v>
      </c>
      <c r="M34" s="265">
        <f>図11!N34/図11!N$50</f>
        <v>0</v>
      </c>
      <c r="N34" s="265">
        <f>図11!O34/図11!O$50</f>
        <v>0</v>
      </c>
      <c r="O34" s="265">
        <f>図11!P34/図11!P$50</f>
        <v>0</v>
      </c>
      <c r="P34" s="265">
        <f>図11!Q34/図11!Q$50</f>
        <v>0</v>
      </c>
      <c r="Q34" s="265">
        <f>図11!R34/図11!R$50</f>
        <v>0</v>
      </c>
      <c r="R34" s="265">
        <f>図11!S34/図11!S$50</f>
        <v>0</v>
      </c>
      <c r="S34" s="265">
        <f>図11!T34/図11!T$50</f>
        <v>0</v>
      </c>
      <c r="T34" s="265">
        <f>図11!U34/図11!U$50</f>
        <v>0</v>
      </c>
      <c r="U34" s="265">
        <f>図11!V34/図11!V$50</f>
        <v>0</v>
      </c>
      <c r="V34" s="265">
        <f>図11!W34/図11!W$50</f>
        <v>0</v>
      </c>
      <c r="W34" s="265">
        <f>図11!X34/図11!X$50</f>
        <v>0</v>
      </c>
      <c r="X34" s="265">
        <f>図11!Y34/図11!Y$50</f>
        <v>0</v>
      </c>
      <c r="Y34" s="265">
        <f>図11!Z34/図11!Z$50</f>
        <v>0</v>
      </c>
      <c r="Z34" s="265">
        <f>図11!AA34/図11!AA$50</f>
        <v>0</v>
      </c>
      <c r="AA34" s="265">
        <f>図11!AB34/図11!AB$50</f>
        <v>0</v>
      </c>
      <c r="AB34" s="265">
        <f>図11!AC34/図11!AC$50</f>
        <v>0</v>
      </c>
      <c r="AC34" s="265">
        <f>図11!AD34/図11!AD$50</f>
        <v>0</v>
      </c>
      <c r="AD34" s="265">
        <f>図11!AE34/図11!AE$50</f>
        <v>0</v>
      </c>
      <c r="AE34" s="265">
        <f>図11!AF34/図11!AF$50</f>
        <v>0</v>
      </c>
      <c r="AF34" s="265">
        <f>図11!AG34/図11!AG$50</f>
        <v>0</v>
      </c>
      <c r="AG34" s="265">
        <f>図11!AH34/図11!AH$50</f>
        <v>0</v>
      </c>
      <c r="AH34" s="265">
        <f>図11!AI34/図11!AI$50</f>
        <v>0</v>
      </c>
      <c r="AI34" s="265">
        <f>図11!AJ34/図11!AJ$50</f>
        <v>0</v>
      </c>
      <c r="AJ34" s="265">
        <f>図11!AK34/図11!AK$50</f>
        <v>0</v>
      </c>
      <c r="AK34" s="265">
        <f>図11!AL34/図11!AL$50</f>
        <v>0</v>
      </c>
      <c r="AL34" s="265">
        <f>図11!AM34/図11!AM$50</f>
        <v>0</v>
      </c>
      <c r="AM34" s="1100">
        <f>図11!AN34/図11!AN$50</f>
        <v>0.27939967695485374</v>
      </c>
    </row>
    <row r="35" spans="1:40">
      <c r="A35" s="1107">
        <v>29</v>
      </c>
      <c r="B35" s="132" t="s">
        <v>63</v>
      </c>
      <c r="C35" s="265">
        <f>図11!D35/図11!D$50</f>
        <v>1.0311484398287739E-4</v>
      </c>
      <c r="D35" s="265">
        <f>図11!E35/図11!E$50</f>
        <v>1.8669073630850488E-5</v>
      </c>
      <c r="E35" s="265">
        <f>図11!F35/図11!F$50</f>
        <v>2.422754050996294E-3</v>
      </c>
      <c r="F35" s="265">
        <f>図11!G35/図11!G$50</f>
        <v>9.5747819433817901E-4</v>
      </c>
      <c r="G35" s="265">
        <f>図11!H35/図11!H$50</f>
        <v>0</v>
      </c>
      <c r="H35" s="265">
        <f>図11!I35/図11!I$50</f>
        <v>0</v>
      </c>
      <c r="I35" s="265">
        <f>図11!J35/図11!J$50</f>
        <v>2.0971137683703706E-3</v>
      </c>
      <c r="J35" s="265">
        <f>図11!K35/図11!K$50</f>
        <v>5.1798920646217855E-3</v>
      </c>
      <c r="K35" s="265">
        <f>図11!L35/図11!L$50</f>
        <v>4.0591212006662117E-3</v>
      </c>
      <c r="L35" s="265">
        <f>図11!M35/図11!M$50</f>
        <v>4.1979634626286878E-3</v>
      </c>
      <c r="M35" s="265">
        <f>図11!N35/図11!N$50</f>
        <v>0.13662174942058758</v>
      </c>
      <c r="N35" s="265">
        <f>図11!O35/図11!O$50</f>
        <v>7.0213344143839123E-3</v>
      </c>
      <c r="O35" s="265">
        <f>図11!P35/図11!P$50</f>
        <v>2.9080524080411469E-2</v>
      </c>
      <c r="P35" s="265">
        <f>図11!Q35/図11!Q$50</f>
        <v>5.7847588514264052E-3</v>
      </c>
      <c r="Q35" s="265">
        <f>図11!R35/図11!R$50</f>
        <v>2.0835932875991697E-2</v>
      </c>
      <c r="R35" s="265">
        <f>図11!S35/図11!S$50</f>
        <v>9.4237023478199542E-3</v>
      </c>
      <c r="S35" s="265">
        <f>図11!T35/図11!T$50</f>
        <v>4.1828358400943344E-2</v>
      </c>
      <c r="T35" s="265">
        <f>図11!U35/図11!U$50</f>
        <v>9.1771495143069065E-2</v>
      </c>
      <c r="U35" s="265">
        <f>図11!V35/図11!V$50</f>
        <v>3.774469962944061E-2</v>
      </c>
      <c r="V35" s="265">
        <f>図11!W35/図11!W$50</f>
        <v>5.8061529143926684E-2</v>
      </c>
      <c r="W35" s="265">
        <f>図11!X35/図11!X$50</f>
        <v>1.1726639794505129E-2</v>
      </c>
      <c r="X35" s="265">
        <f>図11!Y35/図11!Y$50</f>
        <v>1.2554208351549753E-3</v>
      </c>
      <c r="Y35" s="265">
        <f>図11!Z35/図11!Z$50</f>
        <v>1.9586510769106651E-2</v>
      </c>
      <c r="Z35" s="265">
        <f>図11!AA35/図11!AA$50</f>
        <v>1.0194250492705067E-4</v>
      </c>
      <c r="AA35" s="265">
        <f>図11!AB35/図11!AB$50</f>
        <v>2.9341975892999955E-3</v>
      </c>
      <c r="AB35" s="265">
        <f>図11!AC35/図11!AC$50</f>
        <v>3.584187561684023E-4</v>
      </c>
      <c r="AC35" s="265">
        <f>図11!AD35/図11!AD$50</f>
        <v>9.8348451085384851E-7</v>
      </c>
      <c r="AD35" s="265">
        <f>図11!AE35/図11!AE$50</f>
        <v>1.8234765986273993E-3</v>
      </c>
      <c r="AE35" s="265">
        <f>図11!AF35/図11!AF$50</f>
        <v>1.2060238155224492E-2</v>
      </c>
      <c r="AF35" s="265">
        <f>図11!AG35/図11!AG$50</f>
        <v>9.8646878600003102E-6</v>
      </c>
      <c r="AG35" s="265">
        <f>図11!AH35/図11!AH$50</f>
        <v>5.4942553064940016E-4</v>
      </c>
      <c r="AH35" s="265">
        <f>図11!AI35/図11!AI$50</f>
        <v>1.5244744876700991E-4</v>
      </c>
      <c r="AI35" s="265">
        <f>図11!AJ35/図11!AJ$50</f>
        <v>0</v>
      </c>
      <c r="AJ35" s="265">
        <f>図11!AK35/図11!AK$50</f>
        <v>1.4051013334316661E-3</v>
      </c>
      <c r="AK35" s="265">
        <f>図11!AL35/図11!AL$50</f>
        <v>4.1497480769921255E-4</v>
      </c>
      <c r="AL35" s="265">
        <f>図11!AM35/図11!AM$50</f>
        <v>0</v>
      </c>
      <c r="AM35" s="1100">
        <f>図11!AN35/図11!AN$50</f>
        <v>3.5023067264498935E-2</v>
      </c>
    </row>
    <row r="36" spans="1:40">
      <c r="A36" s="1107">
        <v>30</v>
      </c>
      <c r="B36" s="132" t="s">
        <v>64</v>
      </c>
      <c r="C36" s="265">
        <f>図11!D36/図11!D$50</f>
        <v>4.5212796483531026E-5</v>
      </c>
      <c r="D36" s="265">
        <f>図11!E36/図11!E$50</f>
        <v>0</v>
      </c>
      <c r="E36" s="265">
        <f>図11!F36/図11!F$50</f>
        <v>0</v>
      </c>
      <c r="F36" s="265">
        <f>図11!G36/図11!G$50</f>
        <v>0</v>
      </c>
      <c r="G36" s="265">
        <f>図11!H36/図11!H$50</f>
        <v>0</v>
      </c>
      <c r="H36" s="265">
        <f>図11!I36/図11!I$50</f>
        <v>0</v>
      </c>
      <c r="I36" s="265">
        <f>図11!J36/図11!J$50</f>
        <v>0</v>
      </c>
      <c r="J36" s="265">
        <f>図11!K36/図11!K$50</f>
        <v>0</v>
      </c>
      <c r="K36" s="265">
        <f>図11!L36/図11!L$50</f>
        <v>0</v>
      </c>
      <c r="L36" s="265">
        <f>図11!M36/図11!M$50</f>
        <v>1.030313541582596E-6</v>
      </c>
      <c r="M36" s="265">
        <f>図11!N36/図11!N$50</f>
        <v>3.7448081946465812E-5</v>
      </c>
      <c r="N36" s="265">
        <f>図11!O36/図11!O$50</f>
        <v>0</v>
      </c>
      <c r="O36" s="265">
        <f>図11!P36/図11!P$50</f>
        <v>0</v>
      </c>
      <c r="P36" s="265">
        <f>図11!Q36/図11!Q$50</f>
        <v>1.8624079604637396E-6</v>
      </c>
      <c r="Q36" s="265">
        <f>図11!R36/図11!R$50</f>
        <v>0</v>
      </c>
      <c r="R36" s="265">
        <f>図11!S36/図11!S$50</f>
        <v>0</v>
      </c>
      <c r="S36" s="265">
        <f>図11!T36/図11!T$50</f>
        <v>0</v>
      </c>
      <c r="T36" s="265">
        <f>図11!U36/図11!U$50</f>
        <v>0</v>
      </c>
      <c r="U36" s="265">
        <f>図11!V36/図11!V$50</f>
        <v>0</v>
      </c>
      <c r="V36" s="265">
        <f>図11!W36/図11!W$50</f>
        <v>0</v>
      </c>
      <c r="W36" s="265">
        <f>図11!X36/図11!X$50</f>
        <v>1.889324560503332E-6</v>
      </c>
      <c r="X36" s="265">
        <f>図11!Y36/図11!Y$50</f>
        <v>4.9453032778049511E-7</v>
      </c>
      <c r="Y36" s="265">
        <f>図11!Z36/図11!Z$50</f>
        <v>5.5811592841497327E-7</v>
      </c>
      <c r="Z36" s="265">
        <f>図11!AA36/図11!AA$50</f>
        <v>9.4513220525190724E-6</v>
      </c>
      <c r="AA36" s="265">
        <f>図11!AB36/図11!AB$50</f>
        <v>2.0661621228464708E-5</v>
      </c>
      <c r="AB36" s="265">
        <f>図11!AC36/図11!AC$50</f>
        <v>2.3639523708438783E-5</v>
      </c>
      <c r="AC36" s="265">
        <f>図11!AD36/図11!AD$50</f>
        <v>8.0325670159785095E-7</v>
      </c>
      <c r="AD36" s="265">
        <f>図11!AE36/図11!AE$50</f>
        <v>2.9641733645863047E-5</v>
      </c>
      <c r="AE36" s="265">
        <f>図11!AF36/図11!AF$50</f>
        <v>5.5691001763600068E-5</v>
      </c>
      <c r="AF36" s="265">
        <f>図11!AG36/図11!AG$50</f>
        <v>3.0279977400860623E-6</v>
      </c>
      <c r="AG36" s="265">
        <f>図11!AH36/図11!AH$50</f>
        <v>8.2060851162590344E-6</v>
      </c>
      <c r="AH36" s="265">
        <f>図11!AI36/図11!AI$50</f>
        <v>1.6788512782496236E-2</v>
      </c>
      <c r="AI36" s="265">
        <f>図11!AJ36/図11!AJ$50</f>
        <v>1.0615901967861581E-5</v>
      </c>
      <c r="AJ36" s="265">
        <f>図11!AK36/図11!AK$50</f>
        <v>4.0969549736423194E-6</v>
      </c>
      <c r="AK36" s="265">
        <f>図11!AL36/図11!AL$50</f>
        <v>3.3523818718914086E-5</v>
      </c>
      <c r="AL36" s="265">
        <f>図11!AM36/図11!AM$50</f>
        <v>0</v>
      </c>
      <c r="AM36" s="1100">
        <f>図11!AN36/図11!AN$50</f>
        <v>2.3719305684230052E-4</v>
      </c>
    </row>
    <row r="37" spans="1:40">
      <c r="A37" s="1107">
        <v>31</v>
      </c>
      <c r="B37" s="132" t="s">
        <v>6</v>
      </c>
      <c r="C37" s="265">
        <f>図11!D37/図11!D$50</f>
        <v>0</v>
      </c>
      <c r="D37" s="265">
        <f>図11!E37/図11!E$50</f>
        <v>0</v>
      </c>
      <c r="E37" s="265">
        <f>図11!F37/図11!F$50</f>
        <v>1.5730656594487925E-4</v>
      </c>
      <c r="F37" s="265">
        <f>図11!G37/図11!G$50</f>
        <v>1.573778117827085E-3</v>
      </c>
      <c r="G37" s="265">
        <f>図11!H37/図11!H$50</f>
        <v>0</v>
      </c>
      <c r="H37" s="265">
        <f>図11!I37/図11!I$50</f>
        <v>0</v>
      </c>
      <c r="I37" s="265">
        <f>図11!J37/図11!J$50</f>
        <v>1.8742915632335524E-3</v>
      </c>
      <c r="J37" s="265">
        <f>図11!K37/図11!K$50</f>
        <v>6.1841388552396096E-4</v>
      </c>
      <c r="K37" s="265">
        <f>図11!L37/図11!L$50</f>
        <v>1.0372639255597626E-3</v>
      </c>
      <c r="L37" s="265">
        <f>図11!M37/図11!M$50</f>
        <v>8.5234732000320215E-4</v>
      </c>
      <c r="M37" s="265">
        <f>図11!N37/図11!N$50</f>
        <v>2.7194752114558817E-3</v>
      </c>
      <c r="N37" s="265">
        <f>図11!O37/図11!O$50</f>
        <v>1.0167518290989711E-3</v>
      </c>
      <c r="O37" s="265">
        <f>図11!P37/図11!P$50</f>
        <v>1.1275487161736867E-3</v>
      </c>
      <c r="P37" s="265">
        <f>図11!Q37/図11!Q$50</f>
        <v>6.6183327457879646E-4</v>
      </c>
      <c r="Q37" s="265">
        <f>図11!R37/図11!R$50</f>
        <v>2.5444760811688761E-4</v>
      </c>
      <c r="R37" s="265">
        <f>図11!S37/図11!S$50</f>
        <v>1.204257062510103E-3</v>
      </c>
      <c r="S37" s="265">
        <f>図11!T37/図11!T$50</f>
        <v>1.9493466703067012E-3</v>
      </c>
      <c r="T37" s="265">
        <f>図11!U37/図11!U$50</f>
        <v>8.4732958619354538E-4</v>
      </c>
      <c r="U37" s="265">
        <f>図11!V37/図11!V$50</f>
        <v>3.0808609522959928E-4</v>
      </c>
      <c r="V37" s="265">
        <f>図11!W37/図11!W$50</f>
        <v>5.6154921543064289E-4</v>
      </c>
      <c r="W37" s="265">
        <f>図11!X37/図11!X$50</f>
        <v>6.5262905147421676E-4</v>
      </c>
      <c r="X37" s="265">
        <f>図11!Y37/図11!Y$50</f>
        <v>1.1292029422950937E-3</v>
      </c>
      <c r="Y37" s="265">
        <f>図11!Z37/図11!Z$50</f>
        <v>8.6940989883263508E-4</v>
      </c>
      <c r="Z37" s="265">
        <f>図11!AA37/図11!AA$50</f>
        <v>2.9534927023638809E-3</v>
      </c>
      <c r="AA37" s="265">
        <f>図11!AB37/図11!AB$50</f>
        <v>5.4644960619086721E-4</v>
      </c>
      <c r="AB37" s="265">
        <f>図11!AC37/図11!AC$50</f>
        <v>2.4438766116893478E-3</v>
      </c>
      <c r="AC37" s="265">
        <f>図11!AD37/図11!AD$50</f>
        <v>1.8680301691781977E-4</v>
      </c>
      <c r="AD37" s="265">
        <f>図11!AE37/図11!AE$50</f>
        <v>1.0651595077011728E-3</v>
      </c>
      <c r="AE37" s="265">
        <f>図11!AF37/図11!AF$50</f>
        <v>1.1273706854784008E-3</v>
      </c>
      <c r="AF37" s="265">
        <f>図11!AG37/図11!AG$50</f>
        <v>3.5916941892289371E-7</v>
      </c>
      <c r="AG37" s="265">
        <f>図11!AH37/図11!AH$50</f>
        <v>1.0065697593656039E-3</v>
      </c>
      <c r="AH37" s="265">
        <f>図11!AI37/図11!AI$50</f>
        <v>9.6874452384918734E-4</v>
      </c>
      <c r="AI37" s="265">
        <f>図11!AJ37/図11!AJ$50</f>
        <v>0</v>
      </c>
      <c r="AJ37" s="265">
        <f>図11!AK37/図11!AK$50</f>
        <v>1.8532183561624619E-3</v>
      </c>
      <c r="AK37" s="265">
        <f>図11!AL37/図11!AL$50</f>
        <v>3.8833490923580638E-3</v>
      </c>
      <c r="AL37" s="265">
        <f>図11!AM37/図11!AM$50</f>
        <v>0</v>
      </c>
      <c r="AM37" s="1100">
        <f>図11!AN37/図11!AN$50</f>
        <v>2.6968760485978731E-3</v>
      </c>
    </row>
    <row r="38" spans="1:40">
      <c r="A38" s="1107">
        <v>32</v>
      </c>
      <c r="B38" s="132" t="s">
        <v>65</v>
      </c>
      <c r="C38" s="265">
        <f>図11!D38/図11!D$50</f>
        <v>1.8318605756770148E-2</v>
      </c>
      <c r="D38" s="265">
        <f>図11!E38/図11!E$50</f>
        <v>6.9372189887877394E-3</v>
      </c>
      <c r="E38" s="265">
        <f>図11!F38/図11!F$50</f>
        <v>1.6235938659305855E-2</v>
      </c>
      <c r="F38" s="265">
        <f>図11!G38/図11!G$50</f>
        <v>5.7819052774667418E-3</v>
      </c>
      <c r="G38" s="265">
        <f>図11!H38/図11!H$50</f>
        <v>1.1367521367521368E-2</v>
      </c>
      <c r="H38" s="265">
        <f>図11!I38/図11!I$50</f>
        <v>6.2587405730554407E-2</v>
      </c>
      <c r="I38" s="265">
        <f>図11!J38/図11!J$50</f>
        <v>4.1996382456405468E-2</v>
      </c>
      <c r="J38" s="265">
        <f>図11!K38/図11!K$50</f>
        <v>2.7408649489710418E-2</v>
      </c>
      <c r="K38" s="265">
        <f>図11!L38/図11!L$50</f>
        <v>2.4364097798838569E-2</v>
      </c>
      <c r="L38" s="265">
        <f>図11!M38/図11!M$50</f>
        <v>2.9924132126427323E-2</v>
      </c>
      <c r="M38" s="265">
        <f>図11!N38/図11!N$50</f>
        <v>7.0317210410362263E-2</v>
      </c>
      <c r="N38" s="265">
        <f>図11!O38/図11!O$50</f>
        <v>5.1239718511060718E-2</v>
      </c>
      <c r="O38" s="265">
        <f>図11!P38/図11!P$50</f>
        <v>5.1809898163964196E-2</v>
      </c>
      <c r="P38" s="265">
        <f>図11!Q38/図11!Q$50</f>
        <v>1.8276274918020793E-2</v>
      </c>
      <c r="Q38" s="265">
        <f>図11!R38/図11!R$50</f>
        <v>2.2087982308731841E-2</v>
      </c>
      <c r="R38" s="265">
        <f>図11!S38/図11!S$50</f>
        <v>3.9446343281642891E-2</v>
      </c>
      <c r="S38" s="265">
        <f>図11!T38/図11!T$50</f>
        <v>3.6145852691194122E-2</v>
      </c>
      <c r="T38" s="265">
        <f>図11!U38/図11!U$50</f>
        <v>4.5844507079625348E-2</v>
      </c>
      <c r="U38" s="265">
        <f>図11!V38/図11!V$50</f>
        <v>3.6094877772068282E-2</v>
      </c>
      <c r="V38" s="265">
        <f>図11!W38/図11!W$50</f>
        <v>4.3483276731692166E-2</v>
      </c>
      <c r="W38" s="265">
        <f>図11!X38/図11!X$50</f>
        <v>3.1432493836824407E-2</v>
      </c>
      <c r="X38" s="265">
        <f>図11!Y38/図11!Y$50</f>
        <v>7.8748118363311553E-2</v>
      </c>
      <c r="Y38" s="265">
        <f>図11!Z38/図11!Z$50</f>
        <v>4.4547783778422126E-2</v>
      </c>
      <c r="Z38" s="265">
        <f>図11!AA38/図11!AA$50</f>
        <v>3.9036739432026589E-2</v>
      </c>
      <c r="AA38" s="265">
        <f>図11!AB38/図11!AB$50</f>
        <v>5.9037329680955118E-2</v>
      </c>
      <c r="AB38" s="265">
        <f>図11!AC38/図11!AC$50</f>
        <v>9.6042317161980903E-2</v>
      </c>
      <c r="AC38" s="265">
        <f>図11!AD38/図11!AD$50</f>
        <v>1.4022582749586595E-2</v>
      </c>
      <c r="AD38" s="265">
        <f>図11!AE38/図11!AE$50</f>
        <v>0.14372805995503543</v>
      </c>
      <c r="AE38" s="265">
        <f>図11!AF38/図11!AF$50</f>
        <v>0.10960451171534331</v>
      </c>
      <c r="AF38" s="265">
        <f>図11!AG38/図11!AG$50</f>
        <v>3.2638343667078164E-2</v>
      </c>
      <c r="AG38" s="265">
        <f>図11!AH38/図11!AH$50</f>
        <v>4.2906306914372208E-2</v>
      </c>
      <c r="AH38" s="265">
        <f>図11!AI38/図11!AI$50</f>
        <v>4.9162157576478412E-2</v>
      </c>
      <c r="AI38" s="265">
        <f>図11!AJ38/図11!AJ$50</f>
        <v>7.3949406072519416E-2</v>
      </c>
      <c r="AJ38" s="265">
        <f>図11!AK38/図11!AK$50</f>
        <v>8.4461820172625796E-2</v>
      </c>
      <c r="AK38" s="265">
        <f>図11!AL38/図11!AL$50</f>
        <v>3.1274324768576701E-2</v>
      </c>
      <c r="AL38" s="265">
        <f>図11!AM38/図11!AM$50</f>
        <v>0</v>
      </c>
      <c r="AM38" s="1100">
        <f>図11!AN38/図11!AN$50</f>
        <v>4.2189302084637267E-2</v>
      </c>
    </row>
    <row r="39" spans="1:40">
      <c r="A39" s="1107">
        <v>33</v>
      </c>
      <c r="B39" s="132" t="s">
        <v>66</v>
      </c>
      <c r="C39" s="265">
        <f>図11!D39/図11!D$50</f>
        <v>2.4047768595826952E-4</v>
      </c>
      <c r="D39" s="265">
        <f>図11!E39/図11!E$50</f>
        <v>0</v>
      </c>
      <c r="E39" s="265">
        <f>図11!F39/図11!F$50</f>
        <v>2.8577797799372439E-4</v>
      </c>
      <c r="F39" s="265">
        <f>図11!G39/図11!G$50</f>
        <v>1.0287742922723796E-3</v>
      </c>
      <c r="G39" s="265">
        <f>図11!H39/図11!H$50</f>
        <v>0</v>
      </c>
      <c r="H39" s="265">
        <f>図11!I39/図11!I$50</f>
        <v>0</v>
      </c>
      <c r="I39" s="265">
        <f>図11!J39/図11!J$50</f>
        <v>1.9105921261191556E-4</v>
      </c>
      <c r="J39" s="265">
        <f>図11!K39/図11!K$50</f>
        <v>9.965360493604119E-5</v>
      </c>
      <c r="K39" s="265">
        <f>図11!L39/図11!L$50</f>
        <v>1.4406926929377918E-4</v>
      </c>
      <c r="L39" s="265">
        <f>図11!M39/図11!M$50</f>
        <v>1.6637110569078965E-4</v>
      </c>
      <c r="M39" s="265">
        <f>図11!N39/図11!N$50</f>
        <v>1.6828116780749354E-4</v>
      </c>
      <c r="N39" s="265">
        <f>図11!O39/図11!O$50</f>
        <v>1.7581921508006161E-4</v>
      </c>
      <c r="O39" s="265">
        <f>図11!P39/図11!P$50</f>
        <v>1.4975800457793937E-4</v>
      </c>
      <c r="P39" s="265">
        <f>図11!Q39/図11!Q$50</f>
        <v>9.809568786042582E-5</v>
      </c>
      <c r="Q39" s="265">
        <f>図11!R39/図11!R$50</f>
        <v>1.2259910093992643E-4</v>
      </c>
      <c r="R39" s="265">
        <f>図11!S39/図11!S$50</f>
        <v>1.5736275811052651E-4</v>
      </c>
      <c r="S39" s="265">
        <f>図11!T39/図11!T$50</f>
        <v>1.2893091944970911E-4</v>
      </c>
      <c r="T39" s="265">
        <f>図11!U39/図11!U$50</f>
        <v>1.8532019764920567E-4</v>
      </c>
      <c r="U39" s="265">
        <f>図11!V39/図11!V$50</f>
        <v>1.2249197746276656E-4</v>
      </c>
      <c r="V39" s="265">
        <f>図11!W39/図11!W$50</f>
        <v>1.7533230690750001E-4</v>
      </c>
      <c r="W39" s="265">
        <f>図11!X39/図11!X$50</f>
        <v>1.2593839767776157E-4</v>
      </c>
      <c r="X39" s="265">
        <f>図11!Y39/図11!Y$50</f>
        <v>4.9684057448926857E-4</v>
      </c>
      <c r="Y39" s="265">
        <f>図11!Z39/図11!Z$50</f>
        <v>1.0991034714406594E-4</v>
      </c>
      <c r="Z39" s="265">
        <f>図11!AA39/図11!AA$50</f>
        <v>8.7561046130789683E-5</v>
      </c>
      <c r="AA39" s="265">
        <f>図11!AB39/図11!AB$50</f>
        <v>9.4441609172869279E-4</v>
      </c>
      <c r="AB39" s="265">
        <f>図11!AC39/図11!AC$50</f>
        <v>2.1231879610896428E-4</v>
      </c>
      <c r="AC39" s="265">
        <f>図11!AD39/図11!AD$50</f>
        <v>5.6034690323302622E-4</v>
      </c>
      <c r="AD39" s="265">
        <f>図11!AE39/図11!AE$50</f>
        <v>4.7137042602255901E-4</v>
      </c>
      <c r="AE39" s="265">
        <f>図11!AF39/図11!AF$50</f>
        <v>1.0400555935469402E-2</v>
      </c>
      <c r="AF39" s="265">
        <f>図11!AG39/図11!AG$50</f>
        <v>2.5984161496618265E-4</v>
      </c>
      <c r="AG39" s="265">
        <f>図11!AH39/図11!AH$50</f>
        <v>8.5276935879240634E-4</v>
      </c>
      <c r="AH39" s="265">
        <f>図11!AI39/図11!AI$50</f>
        <v>1.5123684163845746E-2</v>
      </c>
      <c r="AI39" s="265">
        <f>図11!AJ39/図11!AJ$50</f>
        <v>3.412733116826239E-3</v>
      </c>
      <c r="AJ39" s="265">
        <f>図11!AK39/図11!AK$50</f>
        <v>1.1162112476170217E-3</v>
      </c>
      <c r="AK39" s="265">
        <f>図11!AL39/図11!AL$50</f>
        <v>1.0789880510530491E-2</v>
      </c>
      <c r="AL39" s="265">
        <f>図11!AM39/図11!AM$50</f>
        <v>0</v>
      </c>
      <c r="AM39" s="1100">
        <f>図11!AN39/図11!AN$50</f>
        <v>3.4426263614556023E-3</v>
      </c>
    </row>
    <row r="40" spans="1:40">
      <c r="A40" s="1107">
        <v>34</v>
      </c>
      <c r="B40" s="132" t="s">
        <v>7</v>
      </c>
      <c r="C40" s="265">
        <f>図11!D40/図11!D$50</f>
        <v>2.747071414505176E-4</v>
      </c>
      <c r="D40" s="265">
        <f>図11!E40/図11!E$50</f>
        <v>1.99233141904801E-4</v>
      </c>
      <c r="E40" s="265">
        <f>図11!F40/図11!F$50</f>
        <v>1.1014840937119583E-3</v>
      </c>
      <c r="F40" s="265">
        <f>図11!G40/図11!G$50</f>
        <v>8.3403213465952568E-4</v>
      </c>
      <c r="G40" s="265">
        <f>図11!H40/図11!H$50</f>
        <v>0</v>
      </c>
      <c r="H40" s="265">
        <f>図11!I40/図11!I$50</f>
        <v>0</v>
      </c>
      <c r="I40" s="265">
        <f>図11!J40/図11!J$50</f>
        <v>1.171793170117844E-3</v>
      </c>
      <c r="J40" s="265">
        <f>図11!K40/図11!K$50</f>
        <v>4.303260679897663E-4</v>
      </c>
      <c r="K40" s="265">
        <f>図11!L40/図11!L$50</f>
        <v>7.8385170903113558E-4</v>
      </c>
      <c r="L40" s="265">
        <f>図11!M40/図11!M$50</f>
        <v>6.6714437235793056E-4</v>
      </c>
      <c r="M40" s="265">
        <f>図11!N40/図11!N$50</f>
        <v>5.9673549260078258E-4</v>
      </c>
      <c r="N40" s="265">
        <f>図11!O40/図11!O$50</f>
        <v>2.6862918925661439E-4</v>
      </c>
      <c r="O40" s="265">
        <f>図11!P40/図11!P$50</f>
        <v>8.0475479812377982E-4</v>
      </c>
      <c r="P40" s="265">
        <f>図11!Q40/図11!Q$50</f>
        <v>3.5740939052699496E-4</v>
      </c>
      <c r="Q40" s="265">
        <f>図11!R40/図11!R$50</f>
        <v>3.5712491100781617E-4</v>
      </c>
      <c r="R40" s="265">
        <f>図11!S40/図11!S$50</f>
        <v>1.2663348651145022E-3</v>
      </c>
      <c r="S40" s="265">
        <f>図11!T40/図11!T$50</f>
        <v>1.1467546287860949E-3</v>
      </c>
      <c r="T40" s="265">
        <f>図11!U40/図11!U$50</f>
        <v>1.3805597285365895E-3</v>
      </c>
      <c r="U40" s="265">
        <f>図11!V40/図11!V$50</f>
        <v>3.1737386626016481E-4</v>
      </c>
      <c r="V40" s="265">
        <f>図11!W40/図11!W$50</f>
        <v>8.7011513632256703E-4</v>
      </c>
      <c r="W40" s="265">
        <f>図11!X40/図11!X$50</f>
        <v>7.0881988412673034E-4</v>
      </c>
      <c r="X40" s="265">
        <f>図11!Y40/図11!Y$50</f>
        <v>4.0559972901376719E-4</v>
      </c>
      <c r="Y40" s="265">
        <f>図11!Z40/図11!Z$50</f>
        <v>3.2658442231854791E-4</v>
      </c>
      <c r="Z40" s="265">
        <f>図11!AA40/図11!AA$50</f>
        <v>1.5116738329978203E-3</v>
      </c>
      <c r="AA40" s="265">
        <f>図11!AB40/図11!AB$50</f>
        <v>3.6895610836625262E-3</v>
      </c>
      <c r="AB40" s="265">
        <f>図11!AC40/図11!AC$50</f>
        <v>2.7731828804891862E-3</v>
      </c>
      <c r="AC40" s="265">
        <f>図11!AD40/図11!AD$50</f>
        <v>1.4607619308999682E-4</v>
      </c>
      <c r="AD40" s="265">
        <f>図11!AE40/図11!AE$50</f>
        <v>1.4119376383337167E-3</v>
      </c>
      <c r="AE40" s="265">
        <f>図11!AF40/図11!AF$50</f>
        <v>1.7715116295166297E-3</v>
      </c>
      <c r="AF40" s="265">
        <f>図11!AG40/図11!AG$50</f>
        <v>1.2694344265414507E-3</v>
      </c>
      <c r="AG40" s="265">
        <f>図11!AH40/図11!AH$50</f>
        <v>2.8283153472287211E-3</v>
      </c>
      <c r="AH40" s="265">
        <f>図11!AI40/図11!AI$50</f>
        <v>2.5951682311602586E-3</v>
      </c>
      <c r="AI40" s="265">
        <f>図11!AJ40/図11!AJ$50</f>
        <v>4.0972868763125359E-3</v>
      </c>
      <c r="AJ40" s="265">
        <f>図11!AK40/図11!AK$50</f>
        <v>1.3435151373903456E-3</v>
      </c>
      <c r="AK40" s="265">
        <f>図11!AL40/図11!AL$50</f>
        <v>1.8259270314379449E-3</v>
      </c>
      <c r="AL40" s="265">
        <f>図11!AM40/図11!AM$50</f>
        <v>0</v>
      </c>
      <c r="AM40" s="1100">
        <f>図11!AN40/図11!AN$50</f>
        <v>2.8199909551078359E-4</v>
      </c>
    </row>
    <row r="41" spans="1:40" ht="12.75" thickBot="1">
      <c r="A41" s="1108">
        <v>35</v>
      </c>
      <c r="B41" s="1109" t="s">
        <v>8</v>
      </c>
      <c r="C41" s="1101">
        <f>図11!D41/図11!D$50</f>
        <v>1.5745568068934391E-2</v>
      </c>
      <c r="D41" s="1101">
        <f>図11!E41/図11!E$50</f>
        <v>8.3958638229751707E-5</v>
      </c>
      <c r="E41" s="1101">
        <f>図11!F41/図11!F$50</f>
        <v>2.2343712667516041E-2</v>
      </c>
      <c r="F41" s="1101">
        <f>図11!G41/図11!G$50</f>
        <v>3.2983255297136874E-3</v>
      </c>
      <c r="G41" s="1101">
        <f>図11!H41/図11!H$50</f>
        <v>0</v>
      </c>
      <c r="H41" s="1101">
        <f>図11!I41/図11!I$50</f>
        <v>7.38439349185494E-3</v>
      </c>
      <c r="I41" s="1101">
        <f>図11!J41/図11!J$50</f>
        <v>5.9648424923388968E-3</v>
      </c>
      <c r="J41" s="1101">
        <f>図11!K41/図11!K$50</f>
        <v>7.269090273744467E-3</v>
      </c>
      <c r="K41" s="1101">
        <f>図11!L41/図11!L$50</f>
        <v>3.733906438527012E-3</v>
      </c>
      <c r="L41" s="1101">
        <f>図11!M41/図11!M$50</f>
        <v>6.0897826668063317E-3</v>
      </c>
      <c r="M41" s="1101">
        <f>図11!N41/図11!N$50</f>
        <v>2.2519775286965614E-3</v>
      </c>
      <c r="N41" s="1101">
        <f>図11!O41/図11!O$50</f>
        <v>1.1283465420488581E-2</v>
      </c>
      <c r="O41" s="1101">
        <f>図11!P41/図11!P$50</f>
        <v>7.149296298886572E-3</v>
      </c>
      <c r="P41" s="1101">
        <f>図11!Q41/図11!Q$50</f>
        <v>4.391877240709577E-3</v>
      </c>
      <c r="Q41" s="1101">
        <f>図11!R41/図11!R$50</f>
        <v>1.6757878559742938E-3</v>
      </c>
      <c r="R41" s="1101">
        <f>図11!S41/図11!S$50</f>
        <v>3.2750892020395402E-3</v>
      </c>
      <c r="S41" s="1101">
        <f>図11!T41/図11!T$50</f>
        <v>4.8091509135296086E-3</v>
      </c>
      <c r="T41" s="1101">
        <f>図11!U41/図11!U$50</f>
        <v>1.1973756192612832E-3</v>
      </c>
      <c r="U41" s="1101">
        <f>図11!V41/図11!V$50</f>
        <v>5.2954788753002539E-4</v>
      </c>
      <c r="V41" s="1101">
        <f>図11!W41/図11!W$50</f>
        <v>2.477194139614911E-3</v>
      </c>
      <c r="W41" s="1101">
        <f>図11!X41/図11!X$50</f>
        <v>4.4911896486757889E-3</v>
      </c>
      <c r="X41" s="1101">
        <f>図11!Y41/図11!Y$50</f>
        <v>8.0341192216172239E-3</v>
      </c>
      <c r="Y41" s="1101">
        <f>図11!Z41/図11!Z$50</f>
        <v>1.9801953140163252E-3</v>
      </c>
      <c r="Z41" s="1101">
        <f>図11!AA41/図11!AA$50</f>
        <v>4.6235064724402817E-3</v>
      </c>
      <c r="AA41" s="1101">
        <f>図11!AB41/図11!AB$50</f>
        <v>5.1303857580997517E-3</v>
      </c>
      <c r="AB41" s="1101">
        <f>図11!AC41/図11!AC$50</f>
        <v>3.0192391631942042E-3</v>
      </c>
      <c r="AC41" s="1101">
        <f>図11!AD41/図11!AD$50</f>
        <v>2.6092356789996175E-3</v>
      </c>
      <c r="AD41" s="1101">
        <f>図11!AE41/図11!AE$50</f>
        <v>4.9633712993904797E-3</v>
      </c>
      <c r="AE41" s="1101">
        <f>図11!AF41/図11!AF$50</f>
        <v>1.1086978983535119E-2</v>
      </c>
      <c r="AF41" s="1101">
        <f>図11!AG41/図11!AG$50</f>
        <v>5.3191993249650218E-5</v>
      </c>
      <c r="AG41" s="1101">
        <f>図11!AH41/図11!AH$50</f>
        <v>1.0474175915911429E-2</v>
      </c>
      <c r="AH41" s="1101">
        <f>図11!AI41/図11!AI$50</f>
        <v>3.6537630303201648E-3</v>
      </c>
      <c r="AI41" s="1101">
        <f>図11!AJ41/図11!AJ$50</f>
        <v>2.264174184687984E-3</v>
      </c>
      <c r="AJ41" s="1101">
        <f>図11!AK41/図11!AK$50</f>
        <v>3.879525795856749E-3</v>
      </c>
      <c r="AK41" s="1101">
        <f>図11!AL41/図11!AL$50</f>
        <v>2.6289095646097526E-3</v>
      </c>
      <c r="AL41" s="1101">
        <f>図11!AM41/図11!AM$50</f>
        <v>0</v>
      </c>
      <c r="AM41" s="1102">
        <f>図11!AN41/図11!AN$50</f>
        <v>0</v>
      </c>
    </row>
    <row r="42" spans="1:40" ht="12.75" thickBot="1"/>
    <row r="43" spans="1:40" ht="20.100000000000001" customHeight="1">
      <c r="A43" s="1095"/>
      <c r="B43" s="1103" t="s">
        <v>179</v>
      </c>
      <c r="C43" s="1096" t="s">
        <v>31</v>
      </c>
      <c r="D43" s="1096" t="s">
        <v>32</v>
      </c>
      <c r="E43" s="1096" t="s">
        <v>33</v>
      </c>
      <c r="F43" s="1096" t="s">
        <v>34</v>
      </c>
      <c r="G43" s="1096"/>
      <c r="H43" s="1096"/>
      <c r="I43" s="1096" t="s">
        <v>35</v>
      </c>
      <c r="J43" s="1096" t="s">
        <v>36</v>
      </c>
      <c r="K43" s="1096" t="s">
        <v>37</v>
      </c>
      <c r="L43" s="1096" t="s">
        <v>38</v>
      </c>
      <c r="M43" s="1096" t="s">
        <v>39</v>
      </c>
      <c r="N43" s="1096">
        <v>10</v>
      </c>
      <c r="O43" s="1096">
        <v>11</v>
      </c>
      <c r="P43" s="1096">
        <v>12</v>
      </c>
      <c r="Q43" s="1096">
        <v>13</v>
      </c>
      <c r="R43" s="1096">
        <v>14</v>
      </c>
      <c r="S43" s="1096">
        <v>15</v>
      </c>
      <c r="T43" s="1096">
        <v>16</v>
      </c>
      <c r="U43" s="1096">
        <v>17</v>
      </c>
      <c r="V43" s="1096">
        <v>18</v>
      </c>
      <c r="W43" s="1096">
        <v>19</v>
      </c>
      <c r="X43" s="1096">
        <v>20</v>
      </c>
      <c r="Y43" s="1096">
        <v>21</v>
      </c>
      <c r="Z43" s="1096">
        <v>22</v>
      </c>
      <c r="AA43" s="1096">
        <v>23</v>
      </c>
      <c r="AB43" s="1096">
        <v>24</v>
      </c>
      <c r="AC43" s="1096">
        <v>25</v>
      </c>
      <c r="AD43" s="1096">
        <v>26</v>
      </c>
      <c r="AE43" s="1096">
        <v>27</v>
      </c>
      <c r="AF43" s="1096">
        <v>28</v>
      </c>
      <c r="AG43" s="1096">
        <v>29</v>
      </c>
      <c r="AH43" s="1096">
        <v>30</v>
      </c>
      <c r="AI43" s="1096">
        <v>31</v>
      </c>
      <c r="AJ43" s="1096">
        <v>32</v>
      </c>
      <c r="AK43" s="1096">
        <v>33</v>
      </c>
      <c r="AL43" s="1096">
        <v>34</v>
      </c>
      <c r="AM43" s="1097">
        <v>35</v>
      </c>
    </row>
    <row r="44" spans="1:40" ht="20.100000000000001" customHeight="1">
      <c r="A44" s="1104"/>
      <c r="B44" s="160"/>
      <c r="C44" s="161" t="s">
        <v>180</v>
      </c>
      <c r="D44" s="161" t="s">
        <v>0</v>
      </c>
      <c r="E44" s="161" t="s">
        <v>1</v>
      </c>
      <c r="F44" s="161" t="s">
        <v>42</v>
      </c>
      <c r="G44" s="161" t="s">
        <v>193</v>
      </c>
      <c r="H44" s="161" t="s">
        <v>194</v>
      </c>
      <c r="I44" s="161" t="s">
        <v>43</v>
      </c>
      <c r="J44" s="161" t="s">
        <v>44</v>
      </c>
      <c r="K44" s="161" t="s">
        <v>45</v>
      </c>
      <c r="L44" s="161" t="s">
        <v>46</v>
      </c>
      <c r="M44" s="161" t="s">
        <v>47</v>
      </c>
      <c r="N44" s="161" t="s">
        <v>2</v>
      </c>
      <c r="O44" s="161" t="s">
        <v>48</v>
      </c>
      <c r="P44" s="161" t="s">
        <v>49</v>
      </c>
      <c r="Q44" s="161" t="s">
        <v>50</v>
      </c>
      <c r="R44" s="161" t="s">
        <v>51</v>
      </c>
      <c r="S44" s="161" t="s">
        <v>52</v>
      </c>
      <c r="T44" s="161" t="s">
        <v>53</v>
      </c>
      <c r="U44" s="161" t="s">
        <v>54</v>
      </c>
      <c r="V44" s="161" t="s">
        <v>3</v>
      </c>
      <c r="W44" s="161" t="s">
        <v>55</v>
      </c>
      <c r="X44" s="161" t="s">
        <v>56</v>
      </c>
      <c r="Y44" s="161" t="s">
        <v>57</v>
      </c>
      <c r="Z44" s="161" t="s">
        <v>58</v>
      </c>
      <c r="AA44" s="161" t="s">
        <v>59</v>
      </c>
      <c r="AB44" s="161" t="s">
        <v>4</v>
      </c>
      <c r="AC44" s="161" t="s">
        <v>60</v>
      </c>
      <c r="AD44" s="161" t="s">
        <v>61</v>
      </c>
      <c r="AE44" s="161" t="s">
        <v>62</v>
      </c>
      <c r="AF44" s="161" t="s">
        <v>5</v>
      </c>
      <c r="AG44" s="161" t="s">
        <v>63</v>
      </c>
      <c r="AH44" s="161" t="s">
        <v>64</v>
      </c>
      <c r="AI44" s="161" t="s">
        <v>6</v>
      </c>
      <c r="AJ44" s="161" t="s">
        <v>65</v>
      </c>
      <c r="AK44" s="161" t="s">
        <v>66</v>
      </c>
      <c r="AL44" s="161" t="s">
        <v>7</v>
      </c>
      <c r="AM44" s="1098" t="s">
        <v>8</v>
      </c>
    </row>
    <row r="45" spans="1:40">
      <c r="A45" s="1105" t="s">
        <v>31</v>
      </c>
      <c r="B45" s="163" t="s">
        <v>41</v>
      </c>
      <c r="C45" s="173">
        <v>1</v>
      </c>
      <c r="D45" s="173">
        <v>0</v>
      </c>
      <c r="E45" s="173">
        <v>0</v>
      </c>
      <c r="F45" s="173">
        <v>0</v>
      </c>
      <c r="G45" s="173">
        <v>0</v>
      </c>
      <c r="H45" s="173">
        <v>0</v>
      </c>
      <c r="I45" s="173">
        <v>0</v>
      </c>
      <c r="J45" s="173">
        <v>0</v>
      </c>
      <c r="K45" s="173">
        <v>0</v>
      </c>
      <c r="L45" s="173">
        <v>0</v>
      </c>
      <c r="M45" s="173">
        <v>0</v>
      </c>
      <c r="N45" s="173">
        <v>0</v>
      </c>
      <c r="O45" s="173">
        <v>0</v>
      </c>
      <c r="P45" s="173">
        <v>0</v>
      </c>
      <c r="Q45" s="173">
        <v>0</v>
      </c>
      <c r="R45" s="173">
        <v>0</v>
      </c>
      <c r="S45" s="173">
        <v>0</v>
      </c>
      <c r="T45" s="173">
        <v>0</v>
      </c>
      <c r="U45" s="173">
        <v>0</v>
      </c>
      <c r="V45" s="173">
        <v>0</v>
      </c>
      <c r="W45" s="173">
        <v>0</v>
      </c>
      <c r="X45" s="173">
        <v>0</v>
      </c>
      <c r="Y45" s="173">
        <v>0</v>
      </c>
      <c r="Z45" s="173">
        <v>0</v>
      </c>
      <c r="AA45" s="173">
        <v>0</v>
      </c>
      <c r="AB45" s="173">
        <v>0</v>
      </c>
      <c r="AC45" s="173">
        <v>0</v>
      </c>
      <c r="AD45" s="173">
        <v>0</v>
      </c>
      <c r="AE45" s="173">
        <v>0</v>
      </c>
      <c r="AF45" s="173">
        <v>0</v>
      </c>
      <c r="AG45" s="173">
        <v>0</v>
      </c>
      <c r="AH45" s="173">
        <v>0</v>
      </c>
      <c r="AI45" s="173">
        <v>0</v>
      </c>
      <c r="AJ45" s="173">
        <v>0</v>
      </c>
      <c r="AK45" s="173">
        <v>0</v>
      </c>
      <c r="AL45" s="173">
        <v>0</v>
      </c>
      <c r="AM45" s="1110">
        <v>0</v>
      </c>
      <c r="AN45" s="176"/>
    </row>
    <row r="46" spans="1:40">
      <c r="A46" s="1106" t="s">
        <v>32</v>
      </c>
      <c r="B46" s="132" t="s">
        <v>0</v>
      </c>
      <c r="C46" s="174">
        <v>0</v>
      </c>
      <c r="D46" s="174">
        <v>1</v>
      </c>
      <c r="E46" s="174">
        <v>0</v>
      </c>
      <c r="F46" s="174">
        <v>0</v>
      </c>
      <c r="G46" s="174">
        <v>0</v>
      </c>
      <c r="H46" s="174">
        <v>0</v>
      </c>
      <c r="I46" s="174">
        <v>0</v>
      </c>
      <c r="J46" s="174">
        <v>0</v>
      </c>
      <c r="K46" s="174">
        <v>0</v>
      </c>
      <c r="L46" s="174">
        <v>0</v>
      </c>
      <c r="M46" s="174">
        <v>0</v>
      </c>
      <c r="N46" s="174">
        <v>0</v>
      </c>
      <c r="O46" s="174">
        <v>0</v>
      </c>
      <c r="P46" s="174">
        <v>0</v>
      </c>
      <c r="Q46" s="174">
        <v>0</v>
      </c>
      <c r="R46" s="174">
        <v>0</v>
      </c>
      <c r="S46" s="174">
        <v>0</v>
      </c>
      <c r="T46" s="174">
        <v>0</v>
      </c>
      <c r="U46" s="174">
        <v>0</v>
      </c>
      <c r="V46" s="174">
        <v>0</v>
      </c>
      <c r="W46" s="174">
        <v>0</v>
      </c>
      <c r="X46" s="174">
        <v>0</v>
      </c>
      <c r="Y46" s="174">
        <v>0</v>
      </c>
      <c r="Z46" s="174">
        <v>0</v>
      </c>
      <c r="AA46" s="174">
        <v>0</v>
      </c>
      <c r="AB46" s="174">
        <v>0</v>
      </c>
      <c r="AC46" s="174">
        <v>0</v>
      </c>
      <c r="AD46" s="174">
        <v>0</v>
      </c>
      <c r="AE46" s="174">
        <v>0</v>
      </c>
      <c r="AF46" s="174">
        <v>0</v>
      </c>
      <c r="AG46" s="174">
        <v>0</v>
      </c>
      <c r="AH46" s="174">
        <v>0</v>
      </c>
      <c r="AI46" s="174">
        <v>0</v>
      </c>
      <c r="AJ46" s="174">
        <v>0</v>
      </c>
      <c r="AK46" s="174">
        <v>0</v>
      </c>
      <c r="AL46" s="174">
        <v>0</v>
      </c>
      <c r="AM46" s="1111">
        <v>0</v>
      </c>
      <c r="AN46" s="176"/>
    </row>
    <row r="47" spans="1:40">
      <c r="A47" s="1106" t="s">
        <v>33</v>
      </c>
      <c r="B47" s="132" t="s">
        <v>1</v>
      </c>
      <c r="C47" s="174">
        <v>0</v>
      </c>
      <c r="D47" s="174">
        <v>0</v>
      </c>
      <c r="E47" s="174">
        <v>1</v>
      </c>
      <c r="F47" s="174">
        <v>0</v>
      </c>
      <c r="G47" s="174">
        <v>0</v>
      </c>
      <c r="H47" s="174">
        <v>0</v>
      </c>
      <c r="I47" s="174">
        <v>0</v>
      </c>
      <c r="J47" s="174">
        <v>0</v>
      </c>
      <c r="K47" s="174">
        <v>0</v>
      </c>
      <c r="L47" s="174">
        <v>0</v>
      </c>
      <c r="M47" s="174">
        <v>0</v>
      </c>
      <c r="N47" s="174">
        <v>0</v>
      </c>
      <c r="O47" s="174">
        <v>0</v>
      </c>
      <c r="P47" s="174">
        <v>0</v>
      </c>
      <c r="Q47" s="174">
        <v>0</v>
      </c>
      <c r="R47" s="174">
        <v>0</v>
      </c>
      <c r="S47" s="174">
        <v>0</v>
      </c>
      <c r="T47" s="174">
        <v>0</v>
      </c>
      <c r="U47" s="174">
        <v>0</v>
      </c>
      <c r="V47" s="174">
        <v>0</v>
      </c>
      <c r="W47" s="174">
        <v>0</v>
      </c>
      <c r="X47" s="174">
        <v>0</v>
      </c>
      <c r="Y47" s="174">
        <v>0</v>
      </c>
      <c r="Z47" s="174">
        <v>0</v>
      </c>
      <c r="AA47" s="174">
        <v>0</v>
      </c>
      <c r="AB47" s="174">
        <v>0</v>
      </c>
      <c r="AC47" s="174">
        <v>0</v>
      </c>
      <c r="AD47" s="174">
        <v>0</v>
      </c>
      <c r="AE47" s="174">
        <v>0</v>
      </c>
      <c r="AF47" s="174">
        <v>0</v>
      </c>
      <c r="AG47" s="174">
        <v>0</v>
      </c>
      <c r="AH47" s="174">
        <v>0</v>
      </c>
      <c r="AI47" s="174">
        <v>0</v>
      </c>
      <c r="AJ47" s="174">
        <v>0</v>
      </c>
      <c r="AK47" s="174">
        <v>0</v>
      </c>
      <c r="AL47" s="174">
        <v>0</v>
      </c>
      <c r="AM47" s="1111">
        <v>0</v>
      </c>
      <c r="AN47" s="176"/>
    </row>
    <row r="48" spans="1:40">
      <c r="A48" s="1106" t="s">
        <v>34</v>
      </c>
      <c r="B48" s="132" t="s">
        <v>42</v>
      </c>
      <c r="C48" s="174">
        <v>0</v>
      </c>
      <c r="D48" s="174">
        <v>0</v>
      </c>
      <c r="E48" s="174">
        <v>0</v>
      </c>
      <c r="F48" s="174">
        <v>1</v>
      </c>
      <c r="G48" s="174">
        <v>0</v>
      </c>
      <c r="H48" s="174">
        <v>0</v>
      </c>
      <c r="I48" s="174">
        <v>0</v>
      </c>
      <c r="J48" s="174">
        <v>0</v>
      </c>
      <c r="K48" s="174">
        <v>0</v>
      </c>
      <c r="L48" s="174">
        <v>0</v>
      </c>
      <c r="M48" s="174">
        <v>0</v>
      </c>
      <c r="N48" s="174">
        <v>0</v>
      </c>
      <c r="O48" s="174">
        <v>0</v>
      </c>
      <c r="P48" s="174">
        <v>0</v>
      </c>
      <c r="Q48" s="174">
        <v>0</v>
      </c>
      <c r="R48" s="174">
        <v>0</v>
      </c>
      <c r="S48" s="174">
        <v>0</v>
      </c>
      <c r="T48" s="174">
        <v>0</v>
      </c>
      <c r="U48" s="174">
        <v>0</v>
      </c>
      <c r="V48" s="174">
        <v>0</v>
      </c>
      <c r="W48" s="174">
        <v>0</v>
      </c>
      <c r="X48" s="174">
        <v>0</v>
      </c>
      <c r="Y48" s="174">
        <v>0</v>
      </c>
      <c r="Z48" s="174">
        <v>0</v>
      </c>
      <c r="AA48" s="174">
        <v>0</v>
      </c>
      <c r="AB48" s="174">
        <v>0</v>
      </c>
      <c r="AC48" s="174">
        <v>0</v>
      </c>
      <c r="AD48" s="174">
        <v>0</v>
      </c>
      <c r="AE48" s="174">
        <v>0</v>
      </c>
      <c r="AF48" s="174">
        <v>0</v>
      </c>
      <c r="AG48" s="174">
        <v>0</v>
      </c>
      <c r="AH48" s="174">
        <v>0</v>
      </c>
      <c r="AI48" s="174">
        <v>0</v>
      </c>
      <c r="AJ48" s="174">
        <v>0</v>
      </c>
      <c r="AK48" s="174">
        <v>0</v>
      </c>
      <c r="AL48" s="174">
        <v>0</v>
      </c>
      <c r="AM48" s="1111">
        <v>0</v>
      </c>
      <c r="AN48" s="176"/>
    </row>
    <row r="49" spans="1:40">
      <c r="A49" s="1106"/>
      <c r="B49" s="132" t="s">
        <v>193</v>
      </c>
      <c r="C49" s="174">
        <v>0</v>
      </c>
      <c r="D49" s="174">
        <v>0</v>
      </c>
      <c r="E49" s="174">
        <v>0</v>
      </c>
      <c r="F49" s="174">
        <v>0</v>
      </c>
      <c r="G49" s="174">
        <v>1</v>
      </c>
      <c r="H49" s="174">
        <v>0</v>
      </c>
      <c r="I49" s="174">
        <v>0</v>
      </c>
      <c r="J49" s="174">
        <v>0</v>
      </c>
      <c r="K49" s="174">
        <v>0</v>
      </c>
      <c r="L49" s="174">
        <v>0</v>
      </c>
      <c r="M49" s="174">
        <v>0</v>
      </c>
      <c r="N49" s="174">
        <v>0</v>
      </c>
      <c r="O49" s="174">
        <v>0</v>
      </c>
      <c r="P49" s="174">
        <v>0</v>
      </c>
      <c r="Q49" s="174">
        <v>0</v>
      </c>
      <c r="R49" s="174">
        <v>0</v>
      </c>
      <c r="S49" s="174">
        <v>0</v>
      </c>
      <c r="T49" s="174">
        <v>0</v>
      </c>
      <c r="U49" s="174">
        <v>0</v>
      </c>
      <c r="V49" s="174">
        <v>0</v>
      </c>
      <c r="W49" s="174">
        <v>0</v>
      </c>
      <c r="X49" s="174">
        <v>0</v>
      </c>
      <c r="Y49" s="174">
        <v>0</v>
      </c>
      <c r="Z49" s="174">
        <v>0</v>
      </c>
      <c r="AA49" s="174">
        <v>0</v>
      </c>
      <c r="AB49" s="174">
        <v>0</v>
      </c>
      <c r="AC49" s="174">
        <v>0</v>
      </c>
      <c r="AD49" s="174">
        <v>0</v>
      </c>
      <c r="AE49" s="174">
        <v>0</v>
      </c>
      <c r="AF49" s="174">
        <v>0</v>
      </c>
      <c r="AG49" s="174">
        <v>0</v>
      </c>
      <c r="AH49" s="174">
        <v>0</v>
      </c>
      <c r="AI49" s="174">
        <v>0</v>
      </c>
      <c r="AJ49" s="174">
        <v>0</v>
      </c>
      <c r="AK49" s="174">
        <v>0</v>
      </c>
      <c r="AL49" s="174">
        <v>0</v>
      </c>
      <c r="AM49" s="1111">
        <v>0</v>
      </c>
      <c r="AN49" s="176"/>
    </row>
    <row r="50" spans="1:40">
      <c r="A50" s="1106"/>
      <c r="B50" s="132" t="s">
        <v>194</v>
      </c>
      <c r="C50" s="174">
        <v>0</v>
      </c>
      <c r="D50" s="174">
        <v>0</v>
      </c>
      <c r="E50" s="174">
        <v>0</v>
      </c>
      <c r="F50" s="174">
        <v>0</v>
      </c>
      <c r="G50" s="174">
        <v>0</v>
      </c>
      <c r="H50" s="174">
        <v>1</v>
      </c>
      <c r="I50" s="174">
        <v>0</v>
      </c>
      <c r="J50" s="174">
        <v>0</v>
      </c>
      <c r="K50" s="174">
        <v>0</v>
      </c>
      <c r="L50" s="174">
        <v>0</v>
      </c>
      <c r="M50" s="174">
        <v>0</v>
      </c>
      <c r="N50" s="174">
        <v>0</v>
      </c>
      <c r="O50" s="174">
        <v>0</v>
      </c>
      <c r="P50" s="174">
        <v>0</v>
      </c>
      <c r="Q50" s="174">
        <v>0</v>
      </c>
      <c r="R50" s="174">
        <v>0</v>
      </c>
      <c r="S50" s="174">
        <v>0</v>
      </c>
      <c r="T50" s="174">
        <v>0</v>
      </c>
      <c r="U50" s="174">
        <v>0</v>
      </c>
      <c r="V50" s="174">
        <v>0</v>
      </c>
      <c r="W50" s="174">
        <v>0</v>
      </c>
      <c r="X50" s="174">
        <v>0</v>
      </c>
      <c r="Y50" s="174">
        <v>0</v>
      </c>
      <c r="Z50" s="174">
        <v>0</v>
      </c>
      <c r="AA50" s="174">
        <v>0</v>
      </c>
      <c r="AB50" s="174">
        <v>0</v>
      </c>
      <c r="AC50" s="174">
        <v>0</v>
      </c>
      <c r="AD50" s="174">
        <v>0</v>
      </c>
      <c r="AE50" s="174">
        <v>0</v>
      </c>
      <c r="AF50" s="174">
        <v>0</v>
      </c>
      <c r="AG50" s="174">
        <v>0</v>
      </c>
      <c r="AH50" s="174">
        <v>0</v>
      </c>
      <c r="AI50" s="174">
        <v>0</v>
      </c>
      <c r="AJ50" s="174">
        <v>0</v>
      </c>
      <c r="AK50" s="174">
        <v>0</v>
      </c>
      <c r="AL50" s="174">
        <v>0</v>
      </c>
      <c r="AM50" s="1111">
        <v>0</v>
      </c>
      <c r="AN50" s="176"/>
    </row>
    <row r="51" spans="1:40">
      <c r="A51" s="1106" t="s">
        <v>35</v>
      </c>
      <c r="B51" s="132" t="s">
        <v>43</v>
      </c>
      <c r="C51" s="174">
        <v>0</v>
      </c>
      <c r="D51" s="174">
        <v>0</v>
      </c>
      <c r="E51" s="174">
        <v>0</v>
      </c>
      <c r="F51" s="174">
        <v>0</v>
      </c>
      <c r="G51" s="174">
        <v>0</v>
      </c>
      <c r="H51" s="174">
        <v>0</v>
      </c>
      <c r="I51" s="174">
        <v>1</v>
      </c>
      <c r="J51" s="174">
        <v>0</v>
      </c>
      <c r="K51" s="174">
        <v>0</v>
      </c>
      <c r="L51" s="174">
        <v>0</v>
      </c>
      <c r="M51" s="174">
        <v>0</v>
      </c>
      <c r="N51" s="174">
        <v>0</v>
      </c>
      <c r="O51" s="174">
        <v>0</v>
      </c>
      <c r="P51" s="174">
        <v>0</v>
      </c>
      <c r="Q51" s="174">
        <v>0</v>
      </c>
      <c r="R51" s="174">
        <v>0</v>
      </c>
      <c r="S51" s="174">
        <v>0</v>
      </c>
      <c r="T51" s="174">
        <v>0</v>
      </c>
      <c r="U51" s="174">
        <v>0</v>
      </c>
      <c r="V51" s="174">
        <v>0</v>
      </c>
      <c r="W51" s="174">
        <v>0</v>
      </c>
      <c r="X51" s="174">
        <v>0</v>
      </c>
      <c r="Y51" s="174">
        <v>0</v>
      </c>
      <c r="Z51" s="174">
        <v>0</v>
      </c>
      <c r="AA51" s="174">
        <v>0</v>
      </c>
      <c r="AB51" s="174">
        <v>0</v>
      </c>
      <c r="AC51" s="174">
        <v>0</v>
      </c>
      <c r="AD51" s="174">
        <v>0</v>
      </c>
      <c r="AE51" s="174">
        <v>0</v>
      </c>
      <c r="AF51" s="174">
        <v>0</v>
      </c>
      <c r="AG51" s="174">
        <v>0</v>
      </c>
      <c r="AH51" s="174">
        <v>0</v>
      </c>
      <c r="AI51" s="174">
        <v>0</v>
      </c>
      <c r="AJ51" s="174">
        <v>0</v>
      </c>
      <c r="AK51" s="174">
        <v>0</v>
      </c>
      <c r="AL51" s="174">
        <v>0</v>
      </c>
      <c r="AM51" s="1111">
        <v>0</v>
      </c>
      <c r="AN51" s="176"/>
    </row>
    <row r="52" spans="1:40">
      <c r="A52" s="1106" t="s">
        <v>36</v>
      </c>
      <c r="B52" s="132" t="s">
        <v>44</v>
      </c>
      <c r="C52" s="174">
        <v>0</v>
      </c>
      <c r="D52" s="174">
        <v>0</v>
      </c>
      <c r="E52" s="174">
        <v>0</v>
      </c>
      <c r="F52" s="174">
        <v>0</v>
      </c>
      <c r="G52" s="174">
        <v>0</v>
      </c>
      <c r="H52" s="174">
        <v>0</v>
      </c>
      <c r="I52" s="174">
        <v>0</v>
      </c>
      <c r="J52" s="174">
        <v>1</v>
      </c>
      <c r="K52" s="174">
        <v>0</v>
      </c>
      <c r="L52" s="174">
        <v>0</v>
      </c>
      <c r="M52" s="174">
        <v>0</v>
      </c>
      <c r="N52" s="174">
        <v>0</v>
      </c>
      <c r="O52" s="174">
        <v>0</v>
      </c>
      <c r="P52" s="174">
        <v>0</v>
      </c>
      <c r="Q52" s="174">
        <v>0</v>
      </c>
      <c r="R52" s="174">
        <v>0</v>
      </c>
      <c r="S52" s="174">
        <v>0</v>
      </c>
      <c r="T52" s="174">
        <v>0</v>
      </c>
      <c r="U52" s="174">
        <v>0</v>
      </c>
      <c r="V52" s="174">
        <v>0</v>
      </c>
      <c r="W52" s="174">
        <v>0</v>
      </c>
      <c r="X52" s="174">
        <v>0</v>
      </c>
      <c r="Y52" s="174">
        <v>0</v>
      </c>
      <c r="Z52" s="174">
        <v>0</v>
      </c>
      <c r="AA52" s="174">
        <v>0</v>
      </c>
      <c r="AB52" s="174">
        <v>0</v>
      </c>
      <c r="AC52" s="174">
        <v>0</v>
      </c>
      <c r="AD52" s="174">
        <v>0</v>
      </c>
      <c r="AE52" s="174">
        <v>0</v>
      </c>
      <c r="AF52" s="174">
        <v>0</v>
      </c>
      <c r="AG52" s="174">
        <v>0</v>
      </c>
      <c r="AH52" s="174">
        <v>0</v>
      </c>
      <c r="AI52" s="174">
        <v>0</v>
      </c>
      <c r="AJ52" s="174">
        <v>0</v>
      </c>
      <c r="AK52" s="174">
        <v>0</v>
      </c>
      <c r="AL52" s="174">
        <v>0</v>
      </c>
      <c r="AM52" s="1111">
        <v>0</v>
      </c>
      <c r="AN52" s="176"/>
    </row>
    <row r="53" spans="1:40">
      <c r="A53" s="1106" t="s">
        <v>37</v>
      </c>
      <c r="B53" s="132" t="s">
        <v>45</v>
      </c>
      <c r="C53" s="174">
        <v>0</v>
      </c>
      <c r="D53" s="174">
        <v>0</v>
      </c>
      <c r="E53" s="174">
        <v>0</v>
      </c>
      <c r="F53" s="174">
        <v>0</v>
      </c>
      <c r="G53" s="174">
        <v>0</v>
      </c>
      <c r="H53" s="174">
        <v>0</v>
      </c>
      <c r="I53" s="174">
        <v>0</v>
      </c>
      <c r="J53" s="174">
        <v>0</v>
      </c>
      <c r="K53" s="174">
        <v>1</v>
      </c>
      <c r="L53" s="174">
        <v>0</v>
      </c>
      <c r="M53" s="174">
        <v>0</v>
      </c>
      <c r="N53" s="174">
        <v>0</v>
      </c>
      <c r="O53" s="174">
        <v>0</v>
      </c>
      <c r="P53" s="174">
        <v>0</v>
      </c>
      <c r="Q53" s="174">
        <v>0</v>
      </c>
      <c r="R53" s="174">
        <v>0</v>
      </c>
      <c r="S53" s="174">
        <v>0</v>
      </c>
      <c r="T53" s="174">
        <v>0</v>
      </c>
      <c r="U53" s="174">
        <v>0</v>
      </c>
      <c r="V53" s="174">
        <v>0</v>
      </c>
      <c r="W53" s="174">
        <v>0</v>
      </c>
      <c r="X53" s="174">
        <v>0</v>
      </c>
      <c r="Y53" s="174">
        <v>0</v>
      </c>
      <c r="Z53" s="174">
        <v>0</v>
      </c>
      <c r="AA53" s="174">
        <v>0</v>
      </c>
      <c r="AB53" s="174">
        <v>0</v>
      </c>
      <c r="AC53" s="174">
        <v>0</v>
      </c>
      <c r="AD53" s="174">
        <v>0</v>
      </c>
      <c r="AE53" s="174">
        <v>0</v>
      </c>
      <c r="AF53" s="174">
        <v>0</v>
      </c>
      <c r="AG53" s="174">
        <v>0</v>
      </c>
      <c r="AH53" s="174">
        <v>0</v>
      </c>
      <c r="AI53" s="174">
        <v>0</v>
      </c>
      <c r="AJ53" s="174">
        <v>0</v>
      </c>
      <c r="AK53" s="174">
        <v>0</v>
      </c>
      <c r="AL53" s="174">
        <v>0</v>
      </c>
      <c r="AM53" s="1111">
        <v>0</v>
      </c>
      <c r="AN53" s="176"/>
    </row>
    <row r="54" spans="1:40">
      <c r="A54" s="1106" t="s">
        <v>38</v>
      </c>
      <c r="B54" s="132" t="s">
        <v>46</v>
      </c>
      <c r="C54" s="174">
        <v>0</v>
      </c>
      <c r="D54" s="174">
        <v>0</v>
      </c>
      <c r="E54" s="174">
        <v>0</v>
      </c>
      <c r="F54" s="174">
        <v>0</v>
      </c>
      <c r="G54" s="174">
        <v>0</v>
      </c>
      <c r="H54" s="174">
        <v>0</v>
      </c>
      <c r="I54" s="174">
        <v>0</v>
      </c>
      <c r="J54" s="174">
        <v>0</v>
      </c>
      <c r="K54" s="174">
        <v>0</v>
      </c>
      <c r="L54" s="174">
        <v>1</v>
      </c>
      <c r="M54" s="174">
        <v>0</v>
      </c>
      <c r="N54" s="174">
        <v>0</v>
      </c>
      <c r="O54" s="174">
        <v>0</v>
      </c>
      <c r="P54" s="174">
        <v>0</v>
      </c>
      <c r="Q54" s="174">
        <v>0</v>
      </c>
      <c r="R54" s="174">
        <v>0</v>
      </c>
      <c r="S54" s="174">
        <v>0</v>
      </c>
      <c r="T54" s="174">
        <v>0</v>
      </c>
      <c r="U54" s="174">
        <v>0</v>
      </c>
      <c r="V54" s="174">
        <v>0</v>
      </c>
      <c r="W54" s="174">
        <v>0</v>
      </c>
      <c r="X54" s="174">
        <v>0</v>
      </c>
      <c r="Y54" s="174">
        <v>0</v>
      </c>
      <c r="Z54" s="174">
        <v>0</v>
      </c>
      <c r="AA54" s="174">
        <v>0</v>
      </c>
      <c r="AB54" s="174">
        <v>0</v>
      </c>
      <c r="AC54" s="174">
        <v>0</v>
      </c>
      <c r="AD54" s="174">
        <v>0</v>
      </c>
      <c r="AE54" s="174">
        <v>0</v>
      </c>
      <c r="AF54" s="174">
        <v>0</v>
      </c>
      <c r="AG54" s="174">
        <v>0</v>
      </c>
      <c r="AH54" s="174">
        <v>0</v>
      </c>
      <c r="AI54" s="174">
        <v>0</v>
      </c>
      <c r="AJ54" s="174">
        <v>0</v>
      </c>
      <c r="AK54" s="174">
        <v>0</v>
      </c>
      <c r="AL54" s="174">
        <v>0</v>
      </c>
      <c r="AM54" s="1111">
        <v>0</v>
      </c>
      <c r="AN54" s="176"/>
    </row>
    <row r="55" spans="1:40">
      <c r="A55" s="1106" t="s">
        <v>39</v>
      </c>
      <c r="B55" s="132" t="s">
        <v>47</v>
      </c>
      <c r="C55" s="174">
        <v>0</v>
      </c>
      <c r="D55" s="174">
        <v>0</v>
      </c>
      <c r="E55" s="174">
        <v>0</v>
      </c>
      <c r="F55" s="174">
        <v>0</v>
      </c>
      <c r="G55" s="174">
        <v>0</v>
      </c>
      <c r="H55" s="174">
        <v>0</v>
      </c>
      <c r="I55" s="174">
        <v>0</v>
      </c>
      <c r="J55" s="174">
        <v>0</v>
      </c>
      <c r="K55" s="174">
        <v>0</v>
      </c>
      <c r="L55" s="174">
        <v>0</v>
      </c>
      <c r="M55" s="174">
        <v>1</v>
      </c>
      <c r="N55" s="174">
        <v>0</v>
      </c>
      <c r="O55" s="174">
        <v>0</v>
      </c>
      <c r="P55" s="174">
        <v>0</v>
      </c>
      <c r="Q55" s="174">
        <v>0</v>
      </c>
      <c r="R55" s="174">
        <v>0</v>
      </c>
      <c r="S55" s="174">
        <v>0</v>
      </c>
      <c r="T55" s="174">
        <v>0</v>
      </c>
      <c r="U55" s="174">
        <v>0</v>
      </c>
      <c r="V55" s="174">
        <v>0</v>
      </c>
      <c r="W55" s="174">
        <v>0</v>
      </c>
      <c r="X55" s="174">
        <v>0</v>
      </c>
      <c r="Y55" s="174">
        <v>0</v>
      </c>
      <c r="Z55" s="174">
        <v>0</v>
      </c>
      <c r="AA55" s="174">
        <v>0</v>
      </c>
      <c r="AB55" s="174">
        <v>0</v>
      </c>
      <c r="AC55" s="174">
        <v>0</v>
      </c>
      <c r="AD55" s="174">
        <v>0</v>
      </c>
      <c r="AE55" s="174">
        <v>0</v>
      </c>
      <c r="AF55" s="174">
        <v>0</v>
      </c>
      <c r="AG55" s="174">
        <v>0</v>
      </c>
      <c r="AH55" s="174">
        <v>0</v>
      </c>
      <c r="AI55" s="174">
        <v>0</v>
      </c>
      <c r="AJ55" s="174">
        <v>0</v>
      </c>
      <c r="AK55" s="174">
        <v>0</v>
      </c>
      <c r="AL55" s="174">
        <v>0</v>
      </c>
      <c r="AM55" s="1111">
        <v>0</v>
      </c>
      <c r="AN55" s="176"/>
    </row>
    <row r="56" spans="1:40">
      <c r="A56" s="1107">
        <v>10</v>
      </c>
      <c r="B56" s="132" t="s">
        <v>2</v>
      </c>
      <c r="C56" s="174">
        <v>0</v>
      </c>
      <c r="D56" s="174">
        <v>0</v>
      </c>
      <c r="E56" s="174">
        <v>0</v>
      </c>
      <c r="F56" s="174">
        <v>0</v>
      </c>
      <c r="G56" s="174">
        <v>0</v>
      </c>
      <c r="H56" s="174">
        <v>0</v>
      </c>
      <c r="I56" s="174">
        <v>0</v>
      </c>
      <c r="J56" s="174">
        <v>0</v>
      </c>
      <c r="K56" s="174">
        <v>0</v>
      </c>
      <c r="L56" s="174">
        <v>0</v>
      </c>
      <c r="M56" s="174">
        <v>0</v>
      </c>
      <c r="N56" s="174">
        <v>1</v>
      </c>
      <c r="O56" s="174">
        <v>0</v>
      </c>
      <c r="P56" s="174">
        <v>0</v>
      </c>
      <c r="Q56" s="174">
        <v>0</v>
      </c>
      <c r="R56" s="174">
        <v>0</v>
      </c>
      <c r="S56" s="174">
        <v>0</v>
      </c>
      <c r="T56" s="174">
        <v>0</v>
      </c>
      <c r="U56" s="174">
        <v>0</v>
      </c>
      <c r="V56" s="174">
        <v>0</v>
      </c>
      <c r="W56" s="174">
        <v>0</v>
      </c>
      <c r="X56" s="174">
        <v>0</v>
      </c>
      <c r="Y56" s="174">
        <v>0</v>
      </c>
      <c r="Z56" s="174">
        <v>0</v>
      </c>
      <c r="AA56" s="174">
        <v>0</v>
      </c>
      <c r="AB56" s="174">
        <v>0</v>
      </c>
      <c r="AC56" s="174">
        <v>0</v>
      </c>
      <c r="AD56" s="174">
        <v>0</v>
      </c>
      <c r="AE56" s="174">
        <v>0</v>
      </c>
      <c r="AF56" s="174">
        <v>0</v>
      </c>
      <c r="AG56" s="174">
        <v>0</v>
      </c>
      <c r="AH56" s="174">
        <v>0</v>
      </c>
      <c r="AI56" s="174">
        <v>0</v>
      </c>
      <c r="AJ56" s="174">
        <v>0</v>
      </c>
      <c r="AK56" s="174">
        <v>0</v>
      </c>
      <c r="AL56" s="174">
        <v>0</v>
      </c>
      <c r="AM56" s="1111">
        <v>0</v>
      </c>
      <c r="AN56" s="176"/>
    </row>
    <row r="57" spans="1:40">
      <c r="A57" s="1107">
        <v>11</v>
      </c>
      <c r="B57" s="132" t="s">
        <v>48</v>
      </c>
      <c r="C57" s="174">
        <v>0</v>
      </c>
      <c r="D57" s="174">
        <v>0</v>
      </c>
      <c r="E57" s="174">
        <v>0</v>
      </c>
      <c r="F57" s="174">
        <v>0</v>
      </c>
      <c r="G57" s="174">
        <v>0</v>
      </c>
      <c r="H57" s="174">
        <v>0</v>
      </c>
      <c r="I57" s="174">
        <v>0</v>
      </c>
      <c r="J57" s="174">
        <v>0</v>
      </c>
      <c r="K57" s="174">
        <v>0</v>
      </c>
      <c r="L57" s="174">
        <v>0</v>
      </c>
      <c r="M57" s="174">
        <v>0</v>
      </c>
      <c r="N57" s="174">
        <v>0</v>
      </c>
      <c r="O57" s="174">
        <v>1</v>
      </c>
      <c r="P57" s="174">
        <v>0</v>
      </c>
      <c r="Q57" s="174">
        <v>0</v>
      </c>
      <c r="R57" s="174">
        <v>0</v>
      </c>
      <c r="S57" s="174">
        <v>0</v>
      </c>
      <c r="T57" s="174">
        <v>0</v>
      </c>
      <c r="U57" s="174">
        <v>0</v>
      </c>
      <c r="V57" s="174">
        <v>0</v>
      </c>
      <c r="W57" s="174">
        <v>0</v>
      </c>
      <c r="X57" s="174">
        <v>0</v>
      </c>
      <c r="Y57" s="174">
        <v>0</v>
      </c>
      <c r="Z57" s="174">
        <v>0</v>
      </c>
      <c r="AA57" s="174">
        <v>0</v>
      </c>
      <c r="AB57" s="174">
        <v>0</v>
      </c>
      <c r="AC57" s="174">
        <v>0</v>
      </c>
      <c r="AD57" s="174">
        <v>0</v>
      </c>
      <c r="AE57" s="174">
        <v>0</v>
      </c>
      <c r="AF57" s="174">
        <v>0</v>
      </c>
      <c r="AG57" s="174">
        <v>0</v>
      </c>
      <c r="AH57" s="174">
        <v>0</v>
      </c>
      <c r="AI57" s="174">
        <v>0</v>
      </c>
      <c r="AJ57" s="174">
        <v>0</v>
      </c>
      <c r="AK57" s="174">
        <v>0</v>
      </c>
      <c r="AL57" s="174">
        <v>0</v>
      </c>
      <c r="AM57" s="1111">
        <v>0</v>
      </c>
      <c r="AN57" s="176"/>
    </row>
    <row r="58" spans="1:40">
      <c r="A58" s="1107">
        <v>12</v>
      </c>
      <c r="B58" s="132" t="s">
        <v>49</v>
      </c>
      <c r="C58" s="174">
        <v>0</v>
      </c>
      <c r="D58" s="174">
        <v>0</v>
      </c>
      <c r="E58" s="174">
        <v>0</v>
      </c>
      <c r="F58" s="174">
        <v>0</v>
      </c>
      <c r="G58" s="174">
        <v>0</v>
      </c>
      <c r="H58" s="174">
        <v>0</v>
      </c>
      <c r="I58" s="174">
        <v>0</v>
      </c>
      <c r="J58" s="174">
        <v>0</v>
      </c>
      <c r="K58" s="174">
        <v>0</v>
      </c>
      <c r="L58" s="174">
        <v>0</v>
      </c>
      <c r="M58" s="174">
        <v>0</v>
      </c>
      <c r="N58" s="174">
        <v>0</v>
      </c>
      <c r="O58" s="174">
        <v>0</v>
      </c>
      <c r="P58" s="174">
        <v>1</v>
      </c>
      <c r="Q58" s="174">
        <v>0</v>
      </c>
      <c r="R58" s="174">
        <v>0</v>
      </c>
      <c r="S58" s="174">
        <v>0</v>
      </c>
      <c r="T58" s="174">
        <v>0</v>
      </c>
      <c r="U58" s="174">
        <v>0</v>
      </c>
      <c r="V58" s="174">
        <v>0</v>
      </c>
      <c r="W58" s="174">
        <v>0</v>
      </c>
      <c r="X58" s="174">
        <v>0</v>
      </c>
      <c r="Y58" s="174">
        <v>0</v>
      </c>
      <c r="Z58" s="174">
        <v>0</v>
      </c>
      <c r="AA58" s="174">
        <v>0</v>
      </c>
      <c r="AB58" s="174">
        <v>0</v>
      </c>
      <c r="AC58" s="174">
        <v>0</v>
      </c>
      <c r="AD58" s="174">
        <v>0</v>
      </c>
      <c r="AE58" s="174">
        <v>0</v>
      </c>
      <c r="AF58" s="174">
        <v>0</v>
      </c>
      <c r="AG58" s="174">
        <v>0</v>
      </c>
      <c r="AH58" s="174">
        <v>0</v>
      </c>
      <c r="AI58" s="174">
        <v>0</v>
      </c>
      <c r="AJ58" s="174">
        <v>0</v>
      </c>
      <c r="AK58" s="174">
        <v>0</v>
      </c>
      <c r="AL58" s="174">
        <v>0</v>
      </c>
      <c r="AM58" s="1111">
        <v>0</v>
      </c>
      <c r="AN58" s="176"/>
    </row>
    <row r="59" spans="1:40">
      <c r="A59" s="1107">
        <v>13</v>
      </c>
      <c r="B59" s="132" t="s">
        <v>50</v>
      </c>
      <c r="C59" s="174">
        <v>0</v>
      </c>
      <c r="D59" s="174">
        <v>0</v>
      </c>
      <c r="E59" s="174">
        <v>0</v>
      </c>
      <c r="F59" s="174">
        <v>0</v>
      </c>
      <c r="G59" s="174">
        <v>0</v>
      </c>
      <c r="H59" s="174">
        <v>0</v>
      </c>
      <c r="I59" s="174">
        <v>0</v>
      </c>
      <c r="J59" s="174">
        <v>0</v>
      </c>
      <c r="K59" s="174">
        <v>0</v>
      </c>
      <c r="L59" s="174">
        <v>0</v>
      </c>
      <c r="M59" s="174">
        <v>0</v>
      </c>
      <c r="N59" s="174">
        <v>0</v>
      </c>
      <c r="O59" s="174">
        <v>0</v>
      </c>
      <c r="P59" s="174">
        <v>0</v>
      </c>
      <c r="Q59" s="174">
        <v>1</v>
      </c>
      <c r="R59" s="174">
        <v>0</v>
      </c>
      <c r="S59" s="174">
        <v>0</v>
      </c>
      <c r="T59" s="174">
        <v>0</v>
      </c>
      <c r="U59" s="174">
        <v>0</v>
      </c>
      <c r="V59" s="174">
        <v>0</v>
      </c>
      <c r="W59" s="174">
        <v>0</v>
      </c>
      <c r="X59" s="174">
        <v>0</v>
      </c>
      <c r="Y59" s="174">
        <v>0</v>
      </c>
      <c r="Z59" s="174">
        <v>0</v>
      </c>
      <c r="AA59" s="174">
        <v>0</v>
      </c>
      <c r="AB59" s="174">
        <v>0</v>
      </c>
      <c r="AC59" s="174">
        <v>0</v>
      </c>
      <c r="AD59" s="174">
        <v>0</v>
      </c>
      <c r="AE59" s="174">
        <v>0</v>
      </c>
      <c r="AF59" s="174">
        <v>0</v>
      </c>
      <c r="AG59" s="174">
        <v>0</v>
      </c>
      <c r="AH59" s="174">
        <v>0</v>
      </c>
      <c r="AI59" s="174">
        <v>0</v>
      </c>
      <c r="AJ59" s="174">
        <v>0</v>
      </c>
      <c r="AK59" s="174">
        <v>0</v>
      </c>
      <c r="AL59" s="174">
        <v>0</v>
      </c>
      <c r="AM59" s="1111">
        <v>0</v>
      </c>
      <c r="AN59" s="176"/>
    </row>
    <row r="60" spans="1:40">
      <c r="A60" s="1107">
        <v>14</v>
      </c>
      <c r="B60" s="132" t="s">
        <v>51</v>
      </c>
      <c r="C60" s="174">
        <v>0</v>
      </c>
      <c r="D60" s="174">
        <v>0</v>
      </c>
      <c r="E60" s="174">
        <v>0</v>
      </c>
      <c r="F60" s="174">
        <v>0</v>
      </c>
      <c r="G60" s="174">
        <v>0</v>
      </c>
      <c r="H60" s="174">
        <v>0</v>
      </c>
      <c r="I60" s="174">
        <v>0</v>
      </c>
      <c r="J60" s="174">
        <v>0</v>
      </c>
      <c r="K60" s="174">
        <v>0</v>
      </c>
      <c r="L60" s="174">
        <v>0</v>
      </c>
      <c r="M60" s="174">
        <v>0</v>
      </c>
      <c r="N60" s="174">
        <v>0</v>
      </c>
      <c r="O60" s="174">
        <v>0</v>
      </c>
      <c r="P60" s="174">
        <v>0</v>
      </c>
      <c r="Q60" s="174">
        <v>0</v>
      </c>
      <c r="R60" s="174">
        <v>1</v>
      </c>
      <c r="S60" s="174">
        <v>0</v>
      </c>
      <c r="T60" s="174">
        <v>0</v>
      </c>
      <c r="U60" s="174">
        <v>0</v>
      </c>
      <c r="V60" s="174">
        <v>0</v>
      </c>
      <c r="W60" s="174">
        <v>0</v>
      </c>
      <c r="X60" s="174">
        <v>0</v>
      </c>
      <c r="Y60" s="174">
        <v>0</v>
      </c>
      <c r="Z60" s="174">
        <v>0</v>
      </c>
      <c r="AA60" s="174">
        <v>0</v>
      </c>
      <c r="AB60" s="174">
        <v>0</v>
      </c>
      <c r="AC60" s="174">
        <v>0</v>
      </c>
      <c r="AD60" s="174">
        <v>0</v>
      </c>
      <c r="AE60" s="174">
        <v>0</v>
      </c>
      <c r="AF60" s="174">
        <v>0</v>
      </c>
      <c r="AG60" s="174">
        <v>0</v>
      </c>
      <c r="AH60" s="174">
        <v>0</v>
      </c>
      <c r="AI60" s="174">
        <v>0</v>
      </c>
      <c r="AJ60" s="174">
        <v>0</v>
      </c>
      <c r="AK60" s="174">
        <v>0</v>
      </c>
      <c r="AL60" s="174">
        <v>0</v>
      </c>
      <c r="AM60" s="1111">
        <v>0</v>
      </c>
      <c r="AN60" s="176"/>
    </row>
    <row r="61" spans="1:40">
      <c r="A61" s="1107">
        <v>15</v>
      </c>
      <c r="B61" s="132" t="s">
        <v>52</v>
      </c>
      <c r="C61" s="174">
        <v>0</v>
      </c>
      <c r="D61" s="174">
        <v>0</v>
      </c>
      <c r="E61" s="174">
        <v>0</v>
      </c>
      <c r="F61" s="174">
        <v>0</v>
      </c>
      <c r="G61" s="174">
        <v>0</v>
      </c>
      <c r="H61" s="174">
        <v>0</v>
      </c>
      <c r="I61" s="174">
        <v>0</v>
      </c>
      <c r="J61" s="174">
        <v>0</v>
      </c>
      <c r="K61" s="174">
        <v>0</v>
      </c>
      <c r="L61" s="174">
        <v>0</v>
      </c>
      <c r="M61" s="174">
        <v>0</v>
      </c>
      <c r="N61" s="174">
        <v>0</v>
      </c>
      <c r="O61" s="174">
        <v>0</v>
      </c>
      <c r="P61" s="174">
        <v>0</v>
      </c>
      <c r="Q61" s="174">
        <v>0</v>
      </c>
      <c r="R61" s="174">
        <v>0</v>
      </c>
      <c r="S61" s="174">
        <v>1</v>
      </c>
      <c r="T61" s="174">
        <v>0</v>
      </c>
      <c r="U61" s="174">
        <v>0</v>
      </c>
      <c r="V61" s="174">
        <v>0</v>
      </c>
      <c r="W61" s="174">
        <v>0</v>
      </c>
      <c r="X61" s="174">
        <v>0</v>
      </c>
      <c r="Y61" s="174">
        <v>0</v>
      </c>
      <c r="Z61" s="174">
        <v>0</v>
      </c>
      <c r="AA61" s="174">
        <v>0</v>
      </c>
      <c r="AB61" s="174">
        <v>0</v>
      </c>
      <c r="AC61" s="174">
        <v>0</v>
      </c>
      <c r="AD61" s="174">
        <v>0</v>
      </c>
      <c r="AE61" s="174">
        <v>0</v>
      </c>
      <c r="AF61" s="174">
        <v>0</v>
      </c>
      <c r="AG61" s="174">
        <v>0</v>
      </c>
      <c r="AH61" s="174">
        <v>0</v>
      </c>
      <c r="AI61" s="174">
        <v>0</v>
      </c>
      <c r="AJ61" s="174">
        <v>0</v>
      </c>
      <c r="AK61" s="174">
        <v>0</v>
      </c>
      <c r="AL61" s="174">
        <v>0</v>
      </c>
      <c r="AM61" s="1111">
        <v>0</v>
      </c>
      <c r="AN61" s="176"/>
    </row>
    <row r="62" spans="1:40">
      <c r="A62" s="1107">
        <v>16</v>
      </c>
      <c r="B62" s="132" t="s">
        <v>53</v>
      </c>
      <c r="C62" s="174">
        <v>0</v>
      </c>
      <c r="D62" s="174">
        <v>0</v>
      </c>
      <c r="E62" s="174">
        <v>0</v>
      </c>
      <c r="F62" s="174">
        <v>0</v>
      </c>
      <c r="G62" s="174">
        <v>0</v>
      </c>
      <c r="H62" s="174">
        <v>0</v>
      </c>
      <c r="I62" s="174">
        <v>0</v>
      </c>
      <c r="J62" s="174">
        <v>0</v>
      </c>
      <c r="K62" s="174">
        <v>0</v>
      </c>
      <c r="L62" s="174">
        <v>0</v>
      </c>
      <c r="M62" s="174">
        <v>0</v>
      </c>
      <c r="N62" s="174">
        <v>0</v>
      </c>
      <c r="O62" s="174">
        <v>0</v>
      </c>
      <c r="P62" s="174">
        <v>0</v>
      </c>
      <c r="Q62" s="174">
        <v>0</v>
      </c>
      <c r="R62" s="174">
        <v>0</v>
      </c>
      <c r="S62" s="174">
        <v>0</v>
      </c>
      <c r="T62" s="174">
        <v>1</v>
      </c>
      <c r="U62" s="174">
        <v>0</v>
      </c>
      <c r="V62" s="174">
        <v>0</v>
      </c>
      <c r="W62" s="174">
        <v>0</v>
      </c>
      <c r="X62" s="174">
        <v>0</v>
      </c>
      <c r="Y62" s="174">
        <v>0</v>
      </c>
      <c r="Z62" s="174">
        <v>0</v>
      </c>
      <c r="AA62" s="174">
        <v>0</v>
      </c>
      <c r="AB62" s="174">
        <v>0</v>
      </c>
      <c r="AC62" s="174">
        <v>0</v>
      </c>
      <c r="AD62" s="174">
        <v>0</v>
      </c>
      <c r="AE62" s="174">
        <v>0</v>
      </c>
      <c r="AF62" s="174">
        <v>0</v>
      </c>
      <c r="AG62" s="174">
        <v>0</v>
      </c>
      <c r="AH62" s="174">
        <v>0</v>
      </c>
      <c r="AI62" s="174">
        <v>0</v>
      </c>
      <c r="AJ62" s="174">
        <v>0</v>
      </c>
      <c r="AK62" s="174">
        <v>0</v>
      </c>
      <c r="AL62" s="174">
        <v>0</v>
      </c>
      <c r="AM62" s="1111">
        <v>0</v>
      </c>
      <c r="AN62" s="176"/>
    </row>
    <row r="63" spans="1:40">
      <c r="A63" s="1107">
        <v>17</v>
      </c>
      <c r="B63" s="132" t="s">
        <v>54</v>
      </c>
      <c r="C63" s="174">
        <v>0</v>
      </c>
      <c r="D63" s="174">
        <v>0</v>
      </c>
      <c r="E63" s="174">
        <v>0</v>
      </c>
      <c r="F63" s="174">
        <v>0</v>
      </c>
      <c r="G63" s="174">
        <v>0</v>
      </c>
      <c r="H63" s="174">
        <v>0</v>
      </c>
      <c r="I63" s="174">
        <v>0</v>
      </c>
      <c r="J63" s="174">
        <v>0</v>
      </c>
      <c r="K63" s="174">
        <v>0</v>
      </c>
      <c r="L63" s="174">
        <v>0</v>
      </c>
      <c r="M63" s="174">
        <v>0</v>
      </c>
      <c r="N63" s="174">
        <v>0</v>
      </c>
      <c r="O63" s="174">
        <v>0</v>
      </c>
      <c r="P63" s="174">
        <v>0</v>
      </c>
      <c r="Q63" s="174">
        <v>0</v>
      </c>
      <c r="R63" s="174">
        <v>0</v>
      </c>
      <c r="S63" s="174">
        <v>0</v>
      </c>
      <c r="T63" s="174">
        <v>0</v>
      </c>
      <c r="U63" s="174">
        <v>1</v>
      </c>
      <c r="V63" s="174">
        <v>0</v>
      </c>
      <c r="W63" s="174">
        <v>0</v>
      </c>
      <c r="X63" s="174">
        <v>0</v>
      </c>
      <c r="Y63" s="174">
        <v>0</v>
      </c>
      <c r="Z63" s="174">
        <v>0</v>
      </c>
      <c r="AA63" s="174">
        <v>0</v>
      </c>
      <c r="AB63" s="174">
        <v>0</v>
      </c>
      <c r="AC63" s="174">
        <v>0</v>
      </c>
      <c r="AD63" s="174">
        <v>0</v>
      </c>
      <c r="AE63" s="174">
        <v>0</v>
      </c>
      <c r="AF63" s="174">
        <v>0</v>
      </c>
      <c r="AG63" s="174">
        <v>0</v>
      </c>
      <c r="AH63" s="174">
        <v>0</v>
      </c>
      <c r="AI63" s="174">
        <v>0</v>
      </c>
      <c r="AJ63" s="174">
        <v>0</v>
      </c>
      <c r="AK63" s="174">
        <v>0</v>
      </c>
      <c r="AL63" s="174">
        <v>0</v>
      </c>
      <c r="AM63" s="1111">
        <v>0</v>
      </c>
      <c r="AN63" s="176"/>
    </row>
    <row r="64" spans="1:40">
      <c r="A64" s="1107">
        <v>18</v>
      </c>
      <c r="B64" s="132" t="s">
        <v>3</v>
      </c>
      <c r="C64" s="174">
        <v>0</v>
      </c>
      <c r="D64" s="174">
        <v>0</v>
      </c>
      <c r="E64" s="174">
        <v>0</v>
      </c>
      <c r="F64" s="174">
        <v>0</v>
      </c>
      <c r="G64" s="174">
        <v>0</v>
      </c>
      <c r="H64" s="174">
        <v>0</v>
      </c>
      <c r="I64" s="174">
        <v>0</v>
      </c>
      <c r="J64" s="174">
        <v>0</v>
      </c>
      <c r="K64" s="174">
        <v>0</v>
      </c>
      <c r="L64" s="174">
        <v>0</v>
      </c>
      <c r="M64" s="174">
        <v>0</v>
      </c>
      <c r="N64" s="174">
        <v>0</v>
      </c>
      <c r="O64" s="174">
        <v>0</v>
      </c>
      <c r="P64" s="174">
        <v>0</v>
      </c>
      <c r="Q64" s="174">
        <v>0</v>
      </c>
      <c r="R64" s="174">
        <v>0</v>
      </c>
      <c r="S64" s="174">
        <v>0</v>
      </c>
      <c r="T64" s="174">
        <v>0</v>
      </c>
      <c r="U64" s="174">
        <v>0</v>
      </c>
      <c r="V64" s="174">
        <v>1</v>
      </c>
      <c r="W64" s="174">
        <v>0</v>
      </c>
      <c r="X64" s="174">
        <v>0</v>
      </c>
      <c r="Y64" s="174">
        <v>0</v>
      </c>
      <c r="Z64" s="174">
        <v>0</v>
      </c>
      <c r="AA64" s="174">
        <v>0</v>
      </c>
      <c r="AB64" s="174">
        <v>0</v>
      </c>
      <c r="AC64" s="174">
        <v>0</v>
      </c>
      <c r="AD64" s="174">
        <v>0</v>
      </c>
      <c r="AE64" s="174">
        <v>0</v>
      </c>
      <c r="AF64" s="174">
        <v>0</v>
      </c>
      <c r="AG64" s="174">
        <v>0</v>
      </c>
      <c r="AH64" s="174">
        <v>0</v>
      </c>
      <c r="AI64" s="174">
        <v>0</v>
      </c>
      <c r="AJ64" s="174">
        <v>0</v>
      </c>
      <c r="AK64" s="174">
        <v>0</v>
      </c>
      <c r="AL64" s="174">
        <v>0</v>
      </c>
      <c r="AM64" s="1111">
        <v>0</v>
      </c>
      <c r="AN64" s="176"/>
    </row>
    <row r="65" spans="1:40">
      <c r="A65" s="1107">
        <v>19</v>
      </c>
      <c r="B65" s="132" t="s">
        <v>55</v>
      </c>
      <c r="C65" s="174">
        <v>0</v>
      </c>
      <c r="D65" s="174">
        <v>0</v>
      </c>
      <c r="E65" s="174">
        <v>0</v>
      </c>
      <c r="F65" s="174">
        <v>0</v>
      </c>
      <c r="G65" s="174">
        <v>0</v>
      </c>
      <c r="H65" s="174">
        <v>0</v>
      </c>
      <c r="I65" s="174">
        <v>0</v>
      </c>
      <c r="J65" s="174">
        <v>0</v>
      </c>
      <c r="K65" s="174">
        <v>0</v>
      </c>
      <c r="L65" s="174">
        <v>0</v>
      </c>
      <c r="M65" s="174">
        <v>0</v>
      </c>
      <c r="N65" s="174">
        <v>0</v>
      </c>
      <c r="O65" s="174">
        <v>0</v>
      </c>
      <c r="P65" s="174">
        <v>0</v>
      </c>
      <c r="Q65" s="174">
        <v>0</v>
      </c>
      <c r="R65" s="174">
        <v>0</v>
      </c>
      <c r="S65" s="174">
        <v>0</v>
      </c>
      <c r="T65" s="174">
        <v>0</v>
      </c>
      <c r="U65" s="174">
        <v>0</v>
      </c>
      <c r="V65" s="174">
        <v>0</v>
      </c>
      <c r="W65" s="174">
        <v>1</v>
      </c>
      <c r="X65" s="174">
        <v>0</v>
      </c>
      <c r="Y65" s="174">
        <v>0</v>
      </c>
      <c r="Z65" s="174">
        <v>0</v>
      </c>
      <c r="AA65" s="174">
        <v>0</v>
      </c>
      <c r="AB65" s="174">
        <v>0</v>
      </c>
      <c r="AC65" s="174">
        <v>0</v>
      </c>
      <c r="AD65" s="174">
        <v>0</v>
      </c>
      <c r="AE65" s="174">
        <v>0</v>
      </c>
      <c r="AF65" s="174">
        <v>0</v>
      </c>
      <c r="AG65" s="174">
        <v>0</v>
      </c>
      <c r="AH65" s="174">
        <v>0</v>
      </c>
      <c r="AI65" s="174">
        <v>0</v>
      </c>
      <c r="AJ65" s="174">
        <v>0</v>
      </c>
      <c r="AK65" s="174">
        <v>0</v>
      </c>
      <c r="AL65" s="174">
        <v>0</v>
      </c>
      <c r="AM65" s="1111">
        <v>0</v>
      </c>
      <c r="AN65" s="176"/>
    </row>
    <row r="66" spans="1:40">
      <c r="A66" s="1107">
        <v>20</v>
      </c>
      <c r="B66" s="132" t="s">
        <v>56</v>
      </c>
      <c r="C66" s="174">
        <v>0</v>
      </c>
      <c r="D66" s="174">
        <v>0</v>
      </c>
      <c r="E66" s="174">
        <v>0</v>
      </c>
      <c r="F66" s="174">
        <v>0</v>
      </c>
      <c r="G66" s="174">
        <v>0</v>
      </c>
      <c r="H66" s="174">
        <v>0</v>
      </c>
      <c r="I66" s="174">
        <v>0</v>
      </c>
      <c r="J66" s="174">
        <v>0</v>
      </c>
      <c r="K66" s="174">
        <v>0</v>
      </c>
      <c r="L66" s="174">
        <v>0</v>
      </c>
      <c r="M66" s="174">
        <v>0</v>
      </c>
      <c r="N66" s="174">
        <v>0</v>
      </c>
      <c r="O66" s="174">
        <v>0</v>
      </c>
      <c r="P66" s="174">
        <v>0</v>
      </c>
      <c r="Q66" s="174">
        <v>0</v>
      </c>
      <c r="R66" s="174">
        <v>0</v>
      </c>
      <c r="S66" s="174">
        <v>0</v>
      </c>
      <c r="T66" s="174">
        <v>0</v>
      </c>
      <c r="U66" s="174">
        <v>0</v>
      </c>
      <c r="V66" s="174">
        <v>0</v>
      </c>
      <c r="W66" s="174">
        <v>0</v>
      </c>
      <c r="X66" s="174">
        <v>1</v>
      </c>
      <c r="Y66" s="174">
        <v>0</v>
      </c>
      <c r="Z66" s="174">
        <v>0</v>
      </c>
      <c r="AA66" s="174">
        <v>0</v>
      </c>
      <c r="AB66" s="174">
        <v>0</v>
      </c>
      <c r="AC66" s="174">
        <v>0</v>
      </c>
      <c r="AD66" s="174">
        <v>0</v>
      </c>
      <c r="AE66" s="174">
        <v>0</v>
      </c>
      <c r="AF66" s="174">
        <v>0</v>
      </c>
      <c r="AG66" s="174">
        <v>0</v>
      </c>
      <c r="AH66" s="174">
        <v>0</v>
      </c>
      <c r="AI66" s="174">
        <v>0</v>
      </c>
      <c r="AJ66" s="174">
        <v>0</v>
      </c>
      <c r="AK66" s="174">
        <v>0</v>
      </c>
      <c r="AL66" s="174">
        <v>0</v>
      </c>
      <c r="AM66" s="1111">
        <v>0</v>
      </c>
      <c r="AN66" s="176"/>
    </row>
    <row r="67" spans="1:40">
      <c r="A67" s="1107">
        <v>21</v>
      </c>
      <c r="B67" s="132" t="s">
        <v>57</v>
      </c>
      <c r="C67" s="174">
        <v>0</v>
      </c>
      <c r="D67" s="174">
        <v>0</v>
      </c>
      <c r="E67" s="174">
        <v>0</v>
      </c>
      <c r="F67" s="174">
        <v>0</v>
      </c>
      <c r="G67" s="174">
        <v>0</v>
      </c>
      <c r="H67" s="174">
        <v>0</v>
      </c>
      <c r="I67" s="174">
        <v>0</v>
      </c>
      <c r="J67" s="174">
        <v>0</v>
      </c>
      <c r="K67" s="174">
        <v>0</v>
      </c>
      <c r="L67" s="174">
        <v>0</v>
      </c>
      <c r="M67" s="174">
        <v>0</v>
      </c>
      <c r="N67" s="174">
        <v>0</v>
      </c>
      <c r="O67" s="174">
        <v>0</v>
      </c>
      <c r="P67" s="174">
        <v>0</v>
      </c>
      <c r="Q67" s="174">
        <v>0</v>
      </c>
      <c r="R67" s="174">
        <v>0</v>
      </c>
      <c r="S67" s="174">
        <v>0</v>
      </c>
      <c r="T67" s="174">
        <v>0</v>
      </c>
      <c r="U67" s="174">
        <v>0</v>
      </c>
      <c r="V67" s="174">
        <v>0</v>
      </c>
      <c r="W67" s="174">
        <v>0</v>
      </c>
      <c r="X67" s="174">
        <v>0</v>
      </c>
      <c r="Y67" s="174">
        <v>1</v>
      </c>
      <c r="Z67" s="174">
        <v>0</v>
      </c>
      <c r="AA67" s="174">
        <v>0</v>
      </c>
      <c r="AB67" s="174">
        <v>0</v>
      </c>
      <c r="AC67" s="174">
        <v>0</v>
      </c>
      <c r="AD67" s="174">
        <v>0</v>
      </c>
      <c r="AE67" s="174">
        <v>0</v>
      </c>
      <c r="AF67" s="174">
        <v>0</v>
      </c>
      <c r="AG67" s="174">
        <v>0</v>
      </c>
      <c r="AH67" s="174">
        <v>0</v>
      </c>
      <c r="AI67" s="174">
        <v>0</v>
      </c>
      <c r="AJ67" s="174">
        <v>0</v>
      </c>
      <c r="AK67" s="174">
        <v>0</v>
      </c>
      <c r="AL67" s="174">
        <v>0</v>
      </c>
      <c r="AM67" s="1111">
        <v>0</v>
      </c>
      <c r="AN67" s="176"/>
    </row>
    <row r="68" spans="1:40">
      <c r="A68" s="1107">
        <v>22</v>
      </c>
      <c r="B68" s="132" t="s">
        <v>58</v>
      </c>
      <c r="C68" s="174">
        <v>0</v>
      </c>
      <c r="D68" s="174">
        <v>0</v>
      </c>
      <c r="E68" s="174">
        <v>0</v>
      </c>
      <c r="F68" s="174">
        <v>0</v>
      </c>
      <c r="G68" s="174">
        <v>0</v>
      </c>
      <c r="H68" s="174">
        <v>0</v>
      </c>
      <c r="I68" s="174">
        <v>0</v>
      </c>
      <c r="J68" s="174">
        <v>0</v>
      </c>
      <c r="K68" s="174">
        <v>0</v>
      </c>
      <c r="L68" s="174">
        <v>0</v>
      </c>
      <c r="M68" s="174">
        <v>0</v>
      </c>
      <c r="N68" s="174">
        <v>0</v>
      </c>
      <c r="O68" s="174">
        <v>0</v>
      </c>
      <c r="P68" s="174">
        <v>0</v>
      </c>
      <c r="Q68" s="174">
        <v>0</v>
      </c>
      <c r="R68" s="174">
        <v>0</v>
      </c>
      <c r="S68" s="174">
        <v>0</v>
      </c>
      <c r="T68" s="174">
        <v>0</v>
      </c>
      <c r="U68" s="174">
        <v>0</v>
      </c>
      <c r="V68" s="174">
        <v>0</v>
      </c>
      <c r="W68" s="174">
        <v>0</v>
      </c>
      <c r="X68" s="174">
        <v>0</v>
      </c>
      <c r="Y68" s="174">
        <v>0</v>
      </c>
      <c r="Z68" s="174">
        <v>1</v>
      </c>
      <c r="AA68" s="174">
        <v>0</v>
      </c>
      <c r="AB68" s="174">
        <v>0</v>
      </c>
      <c r="AC68" s="174">
        <v>0</v>
      </c>
      <c r="AD68" s="174">
        <v>0</v>
      </c>
      <c r="AE68" s="174">
        <v>0</v>
      </c>
      <c r="AF68" s="174">
        <v>0</v>
      </c>
      <c r="AG68" s="174">
        <v>0</v>
      </c>
      <c r="AH68" s="174">
        <v>0</v>
      </c>
      <c r="AI68" s="174">
        <v>0</v>
      </c>
      <c r="AJ68" s="174">
        <v>0</v>
      </c>
      <c r="AK68" s="174">
        <v>0</v>
      </c>
      <c r="AL68" s="174">
        <v>0</v>
      </c>
      <c r="AM68" s="1111">
        <v>0</v>
      </c>
      <c r="AN68" s="176"/>
    </row>
    <row r="69" spans="1:40">
      <c r="A69" s="1107">
        <v>23</v>
      </c>
      <c r="B69" s="132" t="s">
        <v>59</v>
      </c>
      <c r="C69" s="174">
        <v>0</v>
      </c>
      <c r="D69" s="174">
        <v>0</v>
      </c>
      <c r="E69" s="174">
        <v>0</v>
      </c>
      <c r="F69" s="174">
        <v>0</v>
      </c>
      <c r="G69" s="174">
        <v>0</v>
      </c>
      <c r="H69" s="174">
        <v>0</v>
      </c>
      <c r="I69" s="174">
        <v>0</v>
      </c>
      <c r="J69" s="174">
        <v>0</v>
      </c>
      <c r="K69" s="174">
        <v>0</v>
      </c>
      <c r="L69" s="174">
        <v>0</v>
      </c>
      <c r="M69" s="174">
        <v>0</v>
      </c>
      <c r="N69" s="174">
        <v>0</v>
      </c>
      <c r="O69" s="174">
        <v>0</v>
      </c>
      <c r="P69" s="174">
        <v>0</v>
      </c>
      <c r="Q69" s="174">
        <v>0</v>
      </c>
      <c r="R69" s="174">
        <v>0</v>
      </c>
      <c r="S69" s="174">
        <v>0</v>
      </c>
      <c r="T69" s="174">
        <v>0</v>
      </c>
      <c r="U69" s="174">
        <v>0</v>
      </c>
      <c r="V69" s="174">
        <v>0</v>
      </c>
      <c r="W69" s="174">
        <v>0</v>
      </c>
      <c r="X69" s="174">
        <v>0</v>
      </c>
      <c r="Y69" s="174">
        <v>0</v>
      </c>
      <c r="Z69" s="174">
        <v>0</v>
      </c>
      <c r="AA69" s="174">
        <v>1</v>
      </c>
      <c r="AB69" s="174">
        <v>0</v>
      </c>
      <c r="AC69" s="174">
        <v>0</v>
      </c>
      <c r="AD69" s="174">
        <v>0</v>
      </c>
      <c r="AE69" s="174">
        <v>0</v>
      </c>
      <c r="AF69" s="174">
        <v>0</v>
      </c>
      <c r="AG69" s="174">
        <v>0</v>
      </c>
      <c r="AH69" s="174">
        <v>0</v>
      </c>
      <c r="AI69" s="174">
        <v>0</v>
      </c>
      <c r="AJ69" s="174">
        <v>0</v>
      </c>
      <c r="AK69" s="174">
        <v>0</v>
      </c>
      <c r="AL69" s="174">
        <v>0</v>
      </c>
      <c r="AM69" s="1111">
        <v>0</v>
      </c>
      <c r="AN69" s="176"/>
    </row>
    <row r="70" spans="1:40">
      <c r="A70" s="1107">
        <v>24</v>
      </c>
      <c r="B70" s="132" t="s">
        <v>4</v>
      </c>
      <c r="C70" s="174">
        <v>0</v>
      </c>
      <c r="D70" s="174">
        <v>0</v>
      </c>
      <c r="E70" s="174">
        <v>0</v>
      </c>
      <c r="F70" s="174">
        <v>0</v>
      </c>
      <c r="G70" s="174">
        <v>0</v>
      </c>
      <c r="H70" s="174">
        <v>0</v>
      </c>
      <c r="I70" s="174">
        <v>0</v>
      </c>
      <c r="J70" s="174">
        <v>0</v>
      </c>
      <c r="K70" s="174">
        <v>0</v>
      </c>
      <c r="L70" s="174">
        <v>0</v>
      </c>
      <c r="M70" s="174">
        <v>0</v>
      </c>
      <c r="N70" s="174">
        <v>0</v>
      </c>
      <c r="O70" s="174">
        <v>0</v>
      </c>
      <c r="P70" s="174">
        <v>0</v>
      </c>
      <c r="Q70" s="174">
        <v>0</v>
      </c>
      <c r="R70" s="174">
        <v>0</v>
      </c>
      <c r="S70" s="174">
        <v>0</v>
      </c>
      <c r="T70" s="174">
        <v>0</v>
      </c>
      <c r="U70" s="174">
        <v>0</v>
      </c>
      <c r="V70" s="174">
        <v>0</v>
      </c>
      <c r="W70" s="174">
        <v>0</v>
      </c>
      <c r="X70" s="174">
        <v>0</v>
      </c>
      <c r="Y70" s="174">
        <v>0</v>
      </c>
      <c r="Z70" s="174">
        <v>0</v>
      </c>
      <c r="AA70" s="174">
        <v>0</v>
      </c>
      <c r="AB70" s="174">
        <v>1</v>
      </c>
      <c r="AC70" s="174">
        <v>0</v>
      </c>
      <c r="AD70" s="174">
        <v>0</v>
      </c>
      <c r="AE70" s="174">
        <v>0</v>
      </c>
      <c r="AF70" s="174">
        <v>0</v>
      </c>
      <c r="AG70" s="174">
        <v>0</v>
      </c>
      <c r="AH70" s="174">
        <v>0</v>
      </c>
      <c r="AI70" s="174">
        <v>0</v>
      </c>
      <c r="AJ70" s="174">
        <v>0</v>
      </c>
      <c r="AK70" s="174">
        <v>0</v>
      </c>
      <c r="AL70" s="174">
        <v>0</v>
      </c>
      <c r="AM70" s="1111">
        <v>0</v>
      </c>
      <c r="AN70" s="176"/>
    </row>
    <row r="71" spans="1:40">
      <c r="A71" s="1107">
        <v>25</v>
      </c>
      <c r="B71" s="132" t="s">
        <v>60</v>
      </c>
      <c r="C71" s="174">
        <v>0</v>
      </c>
      <c r="D71" s="174">
        <v>0</v>
      </c>
      <c r="E71" s="174">
        <v>0</v>
      </c>
      <c r="F71" s="174">
        <v>0</v>
      </c>
      <c r="G71" s="174">
        <v>0</v>
      </c>
      <c r="H71" s="174">
        <v>0</v>
      </c>
      <c r="I71" s="174">
        <v>0</v>
      </c>
      <c r="J71" s="174">
        <v>0</v>
      </c>
      <c r="K71" s="174">
        <v>0</v>
      </c>
      <c r="L71" s="174">
        <v>0</v>
      </c>
      <c r="M71" s="174">
        <v>0</v>
      </c>
      <c r="N71" s="174">
        <v>0</v>
      </c>
      <c r="O71" s="174">
        <v>0</v>
      </c>
      <c r="P71" s="174">
        <v>0</v>
      </c>
      <c r="Q71" s="174">
        <v>0</v>
      </c>
      <c r="R71" s="174">
        <v>0</v>
      </c>
      <c r="S71" s="174">
        <v>0</v>
      </c>
      <c r="T71" s="174">
        <v>0</v>
      </c>
      <c r="U71" s="174">
        <v>0</v>
      </c>
      <c r="V71" s="174">
        <v>0</v>
      </c>
      <c r="W71" s="174">
        <v>0</v>
      </c>
      <c r="X71" s="174">
        <v>0</v>
      </c>
      <c r="Y71" s="174">
        <v>0</v>
      </c>
      <c r="Z71" s="174">
        <v>0</v>
      </c>
      <c r="AA71" s="174">
        <v>0</v>
      </c>
      <c r="AB71" s="174">
        <v>0</v>
      </c>
      <c r="AC71" s="174">
        <v>1</v>
      </c>
      <c r="AD71" s="174">
        <v>0</v>
      </c>
      <c r="AE71" s="174">
        <v>0</v>
      </c>
      <c r="AF71" s="174">
        <v>0</v>
      </c>
      <c r="AG71" s="174">
        <v>0</v>
      </c>
      <c r="AH71" s="174">
        <v>0</v>
      </c>
      <c r="AI71" s="174">
        <v>0</v>
      </c>
      <c r="AJ71" s="174">
        <v>0</v>
      </c>
      <c r="AK71" s="174">
        <v>0</v>
      </c>
      <c r="AL71" s="174">
        <v>0</v>
      </c>
      <c r="AM71" s="1111">
        <v>0</v>
      </c>
      <c r="AN71" s="176"/>
    </row>
    <row r="72" spans="1:40">
      <c r="A72" s="1107">
        <v>26</v>
      </c>
      <c r="B72" s="132" t="s">
        <v>61</v>
      </c>
      <c r="C72" s="174">
        <v>0</v>
      </c>
      <c r="D72" s="174">
        <v>0</v>
      </c>
      <c r="E72" s="174">
        <v>0</v>
      </c>
      <c r="F72" s="174">
        <v>0</v>
      </c>
      <c r="G72" s="174">
        <v>0</v>
      </c>
      <c r="H72" s="174">
        <v>0</v>
      </c>
      <c r="I72" s="174">
        <v>0</v>
      </c>
      <c r="J72" s="174">
        <v>0</v>
      </c>
      <c r="K72" s="174">
        <v>0</v>
      </c>
      <c r="L72" s="174">
        <v>0</v>
      </c>
      <c r="M72" s="174">
        <v>0</v>
      </c>
      <c r="N72" s="174">
        <v>0</v>
      </c>
      <c r="O72" s="174">
        <v>0</v>
      </c>
      <c r="P72" s="174">
        <v>0</v>
      </c>
      <c r="Q72" s="174">
        <v>0</v>
      </c>
      <c r="R72" s="174">
        <v>0</v>
      </c>
      <c r="S72" s="174">
        <v>0</v>
      </c>
      <c r="T72" s="174">
        <v>0</v>
      </c>
      <c r="U72" s="174">
        <v>0</v>
      </c>
      <c r="V72" s="174">
        <v>0</v>
      </c>
      <c r="W72" s="174">
        <v>0</v>
      </c>
      <c r="X72" s="174">
        <v>0</v>
      </c>
      <c r="Y72" s="174">
        <v>0</v>
      </c>
      <c r="Z72" s="174">
        <v>0</v>
      </c>
      <c r="AA72" s="174">
        <v>0</v>
      </c>
      <c r="AB72" s="174">
        <v>0</v>
      </c>
      <c r="AC72" s="174">
        <v>0</v>
      </c>
      <c r="AD72" s="174">
        <v>1</v>
      </c>
      <c r="AE72" s="174">
        <v>0</v>
      </c>
      <c r="AF72" s="174">
        <v>0</v>
      </c>
      <c r="AG72" s="174">
        <v>0</v>
      </c>
      <c r="AH72" s="174">
        <v>0</v>
      </c>
      <c r="AI72" s="174">
        <v>0</v>
      </c>
      <c r="AJ72" s="174">
        <v>0</v>
      </c>
      <c r="AK72" s="174">
        <v>0</v>
      </c>
      <c r="AL72" s="174">
        <v>0</v>
      </c>
      <c r="AM72" s="1111">
        <v>0</v>
      </c>
      <c r="AN72" s="176"/>
    </row>
    <row r="73" spans="1:40">
      <c r="A73" s="1107">
        <v>27</v>
      </c>
      <c r="B73" s="132" t="s">
        <v>62</v>
      </c>
      <c r="C73" s="174">
        <v>0</v>
      </c>
      <c r="D73" s="174">
        <v>0</v>
      </c>
      <c r="E73" s="174">
        <v>0</v>
      </c>
      <c r="F73" s="174">
        <v>0</v>
      </c>
      <c r="G73" s="174">
        <v>0</v>
      </c>
      <c r="H73" s="174">
        <v>0</v>
      </c>
      <c r="I73" s="174">
        <v>0</v>
      </c>
      <c r="J73" s="174">
        <v>0</v>
      </c>
      <c r="K73" s="174">
        <v>0</v>
      </c>
      <c r="L73" s="174">
        <v>0</v>
      </c>
      <c r="M73" s="174">
        <v>0</v>
      </c>
      <c r="N73" s="174">
        <v>0</v>
      </c>
      <c r="O73" s="174">
        <v>0</v>
      </c>
      <c r="P73" s="174">
        <v>0</v>
      </c>
      <c r="Q73" s="174">
        <v>0</v>
      </c>
      <c r="R73" s="174">
        <v>0</v>
      </c>
      <c r="S73" s="174">
        <v>0</v>
      </c>
      <c r="T73" s="174">
        <v>0</v>
      </c>
      <c r="U73" s="174">
        <v>0</v>
      </c>
      <c r="V73" s="174">
        <v>0</v>
      </c>
      <c r="W73" s="174">
        <v>0</v>
      </c>
      <c r="X73" s="174">
        <v>0</v>
      </c>
      <c r="Y73" s="174">
        <v>0</v>
      </c>
      <c r="Z73" s="174">
        <v>0</v>
      </c>
      <c r="AA73" s="174">
        <v>0</v>
      </c>
      <c r="AB73" s="174">
        <v>0</v>
      </c>
      <c r="AC73" s="174">
        <v>0</v>
      </c>
      <c r="AD73" s="174">
        <v>0</v>
      </c>
      <c r="AE73" s="174">
        <v>1</v>
      </c>
      <c r="AF73" s="174">
        <v>0</v>
      </c>
      <c r="AG73" s="174">
        <v>0</v>
      </c>
      <c r="AH73" s="174">
        <v>0</v>
      </c>
      <c r="AI73" s="174">
        <v>0</v>
      </c>
      <c r="AJ73" s="174">
        <v>0</v>
      </c>
      <c r="AK73" s="174">
        <v>0</v>
      </c>
      <c r="AL73" s="174">
        <v>0</v>
      </c>
      <c r="AM73" s="1111">
        <v>0</v>
      </c>
      <c r="AN73" s="176"/>
    </row>
    <row r="74" spans="1:40">
      <c r="A74" s="1107">
        <v>28</v>
      </c>
      <c r="B74" s="132" t="s">
        <v>5</v>
      </c>
      <c r="C74" s="174">
        <v>0</v>
      </c>
      <c r="D74" s="174">
        <v>0</v>
      </c>
      <c r="E74" s="174">
        <v>0</v>
      </c>
      <c r="F74" s="174">
        <v>0</v>
      </c>
      <c r="G74" s="174">
        <v>0</v>
      </c>
      <c r="H74" s="174">
        <v>0</v>
      </c>
      <c r="I74" s="174">
        <v>0</v>
      </c>
      <c r="J74" s="174">
        <v>0</v>
      </c>
      <c r="K74" s="174">
        <v>0</v>
      </c>
      <c r="L74" s="174">
        <v>0</v>
      </c>
      <c r="M74" s="174">
        <v>0</v>
      </c>
      <c r="N74" s="174">
        <v>0</v>
      </c>
      <c r="O74" s="174">
        <v>0</v>
      </c>
      <c r="P74" s="174">
        <v>0</v>
      </c>
      <c r="Q74" s="174">
        <v>0</v>
      </c>
      <c r="R74" s="174">
        <v>0</v>
      </c>
      <c r="S74" s="174">
        <v>0</v>
      </c>
      <c r="T74" s="174">
        <v>0</v>
      </c>
      <c r="U74" s="174">
        <v>0</v>
      </c>
      <c r="V74" s="174">
        <v>0</v>
      </c>
      <c r="W74" s="174">
        <v>0</v>
      </c>
      <c r="X74" s="174">
        <v>0</v>
      </c>
      <c r="Y74" s="174">
        <v>0</v>
      </c>
      <c r="Z74" s="174">
        <v>0</v>
      </c>
      <c r="AA74" s="174">
        <v>0</v>
      </c>
      <c r="AB74" s="174">
        <v>0</v>
      </c>
      <c r="AC74" s="174">
        <v>0</v>
      </c>
      <c r="AD74" s="174">
        <v>0</v>
      </c>
      <c r="AE74" s="174">
        <v>0</v>
      </c>
      <c r="AF74" s="174">
        <v>1</v>
      </c>
      <c r="AG74" s="174">
        <v>0</v>
      </c>
      <c r="AH74" s="174">
        <v>0</v>
      </c>
      <c r="AI74" s="174">
        <v>0</v>
      </c>
      <c r="AJ74" s="174">
        <v>0</v>
      </c>
      <c r="AK74" s="174">
        <v>0</v>
      </c>
      <c r="AL74" s="174">
        <v>0</v>
      </c>
      <c r="AM74" s="1111">
        <v>0</v>
      </c>
      <c r="AN74" s="176"/>
    </row>
    <row r="75" spans="1:40">
      <c r="A75" s="1107">
        <v>29</v>
      </c>
      <c r="B75" s="132" t="s">
        <v>63</v>
      </c>
      <c r="C75" s="174">
        <v>0</v>
      </c>
      <c r="D75" s="174">
        <v>0</v>
      </c>
      <c r="E75" s="174">
        <v>0</v>
      </c>
      <c r="F75" s="174">
        <v>0</v>
      </c>
      <c r="G75" s="174">
        <v>0</v>
      </c>
      <c r="H75" s="174">
        <v>0</v>
      </c>
      <c r="I75" s="174">
        <v>0</v>
      </c>
      <c r="J75" s="174">
        <v>0</v>
      </c>
      <c r="K75" s="174">
        <v>0</v>
      </c>
      <c r="L75" s="174">
        <v>0</v>
      </c>
      <c r="M75" s="174">
        <v>0</v>
      </c>
      <c r="N75" s="174">
        <v>0</v>
      </c>
      <c r="O75" s="174">
        <v>0</v>
      </c>
      <c r="P75" s="174">
        <v>0</v>
      </c>
      <c r="Q75" s="174">
        <v>0</v>
      </c>
      <c r="R75" s="174">
        <v>0</v>
      </c>
      <c r="S75" s="174">
        <v>0</v>
      </c>
      <c r="T75" s="174">
        <v>0</v>
      </c>
      <c r="U75" s="174">
        <v>0</v>
      </c>
      <c r="V75" s="174">
        <v>0</v>
      </c>
      <c r="W75" s="174">
        <v>0</v>
      </c>
      <c r="X75" s="174">
        <v>0</v>
      </c>
      <c r="Y75" s="174">
        <v>0</v>
      </c>
      <c r="Z75" s="174">
        <v>0</v>
      </c>
      <c r="AA75" s="174">
        <v>0</v>
      </c>
      <c r="AB75" s="174">
        <v>0</v>
      </c>
      <c r="AC75" s="174">
        <v>0</v>
      </c>
      <c r="AD75" s="174">
        <v>0</v>
      </c>
      <c r="AE75" s="174">
        <v>0</v>
      </c>
      <c r="AF75" s="174">
        <v>0</v>
      </c>
      <c r="AG75" s="174">
        <v>1</v>
      </c>
      <c r="AH75" s="174">
        <v>0</v>
      </c>
      <c r="AI75" s="174">
        <v>0</v>
      </c>
      <c r="AJ75" s="174">
        <v>0</v>
      </c>
      <c r="AK75" s="174">
        <v>0</v>
      </c>
      <c r="AL75" s="174">
        <v>0</v>
      </c>
      <c r="AM75" s="1111">
        <v>0</v>
      </c>
      <c r="AN75" s="176"/>
    </row>
    <row r="76" spans="1:40">
      <c r="A76" s="1107">
        <v>30</v>
      </c>
      <c r="B76" s="132" t="s">
        <v>64</v>
      </c>
      <c r="C76" s="174">
        <v>0</v>
      </c>
      <c r="D76" s="174">
        <v>0</v>
      </c>
      <c r="E76" s="174">
        <v>0</v>
      </c>
      <c r="F76" s="174">
        <v>0</v>
      </c>
      <c r="G76" s="174">
        <v>0</v>
      </c>
      <c r="H76" s="174">
        <v>0</v>
      </c>
      <c r="I76" s="174">
        <v>0</v>
      </c>
      <c r="J76" s="174">
        <v>0</v>
      </c>
      <c r="K76" s="174">
        <v>0</v>
      </c>
      <c r="L76" s="174">
        <v>0</v>
      </c>
      <c r="M76" s="174">
        <v>0</v>
      </c>
      <c r="N76" s="174">
        <v>0</v>
      </c>
      <c r="O76" s="174">
        <v>0</v>
      </c>
      <c r="P76" s="174">
        <v>0</v>
      </c>
      <c r="Q76" s="174">
        <v>0</v>
      </c>
      <c r="R76" s="174">
        <v>0</v>
      </c>
      <c r="S76" s="174">
        <v>0</v>
      </c>
      <c r="T76" s="174">
        <v>0</v>
      </c>
      <c r="U76" s="174">
        <v>0</v>
      </c>
      <c r="V76" s="174">
        <v>0</v>
      </c>
      <c r="W76" s="174">
        <v>0</v>
      </c>
      <c r="X76" s="174">
        <v>0</v>
      </c>
      <c r="Y76" s="174">
        <v>0</v>
      </c>
      <c r="Z76" s="174">
        <v>0</v>
      </c>
      <c r="AA76" s="174">
        <v>0</v>
      </c>
      <c r="AB76" s="174">
        <v>0</v>
      </c>
      <c r="AC76" s="174">
        <v>0</v>
      </c>
      <c r="AD76" s="174">
        <v>0</v>
      </c>
      <c r="AE76" s="174">
        <v>0</v>
      </c>
      <c r="AF76" s="174">
        <v>0</v>
      </c>
      <c r="AG76" s="174">
        <v>0</v>
      </c>
      <c r="AH76" s="174">
        <v>1</v>
      </c>
      <c r="AI76" s="174">
        <v>0</v>
      </c>
      <c r="AJ76" s="174">
        <v>0</v>
      </c>
      <c r="AK76" s="174">
        <v>0</v>
      </c>
      <c r="AL76" s="174">
        <v>0</v>
      </c>
      <c r="AM76" s="1111">
        <v>0</v>
      </c>
      <c r="AN76" s="176"/>
    </row>
    <row r="77" spans="1:40">
      <c r="A77" s="1107">
        <v>31</v>
      </c>
      <c r="B77" s="132" t="s">
        <v>6</v>
      </c>
      <c r="C77" s="174">
        <v>0</v>
      </c>
      <c r="D77" s="174">
        <v>0</v>
      </c>
      <c r="E77" s="174">
        <v>0</v>
      </c>
      <c r="F77" s="174">
        <v>0</v>
      </c>
      <c r="G77" s="174">
        <v>0</v>
      </c>
      <c r="H77" s="174">
        <v>0</v>
      </c>
      <c r="I77" s="174">
        <v>0</v>
      </c>
      <c r="J77" s="174">
        <v>0</v>
      </c>
      <c r="K77" s="174">
        <v>0</v>
      </c>
      <c r="L77" s="174">
        <v>0</v>
      </c>
      <c r="M77" s="174">
        <v>0</v>
      </c>
      <c r="N77" s="174">
        <v>0</v>
      </c>
      <c r="O77" s="174">
        <v>0</v>
      </c>
      <c r="P77" s="174">
        <v>0</v>
      </c>
      <c r="Q77" s="174">
        <v>0</v>
      </c>
      <c r="R77" s="174">
        <v>0</v>
      </c>
      <c r="S77" s="174">
        <v>0</v>
      </c>
      <c r="T77" s="174">
        <v>0</v>
      </c>
      <c r="U77" s="174">
        <v>0</v>
      </c>
      <c r="V77" s="174">
        <v>0</v>
      </c>
      <c r="W77" s="174">
        <v>0</v>
      </c>
      <c r="X77" s="174">
        <v>0</v>
      </c>
      <c r="Y77" s="174">
        <v>0</v>
      </c>
      <c r="Z77" s="174">
        <v>0</v>
      </c>
      <c r="AA77" s="174">
        <v>0</v>
      </c>
      <c r="AB77" s="174">
        <v>0</v>
      </c>
      <c r="AC77" s="174">
        <v>0</v>
      </c>
      <c r="AD77" s="174">
        <v>0</v>
      </c>
      <c r="AE77" s="174">
        <v>0</v>
      </c>
      <c r="AF77" s="174">
        <v>0</v>
      </c>
      <c r="AG77" s="174">
        <v>0</v>
      </c>
      <c r="AH77" s="174">
        <v>0</v>
      </c>
      <c r="AI77" s="174">
        <v>1</v>
      </c>
      <c r="AJ77" s="174">
        <v>0</v>
      </c>
      <c r="AK77" s="174">
        <v>0</v>
      </c>
      <c r="AL77" s="174">
        <v>0</v>
      </c>
      <c r="AM77" s="1111">
        <v>0</v>
      </c>
      <c r="AN77" s="176"/>
    </row>
    <row r="78" spans="1:40">
      <c r="A78" s="1107">
        <v>32</v>
      </c>
      <c r="B78" s="132" t="s">
        <v>65</v>
      </c>
      <c r="C78" s="174">
        <v>0</v>
      </c>
      <c r="D78" s="174">
        <v>0</v>
      </c>
      <c r="E78" s="174">
        <v>0</v>
      </c>
      <c r="F78" s="174">
        <v>0</v>
      </c>
      <c r="G78" s="174">
        <v>0</v>
      </c>
      <c r="H78" s="174">
        <v>0</v>
      </c>
      <c r="I78" s="174">
        <v>0</v>
      </c>
      <c r="J78" s="174">
        <v>0</v>
      </c>
      <c r="K78" s="174">
        <v>0</v>
      </c>
      <c r="L78" s="174">
        <v>0</v>
      </c>
      <c r="M78" s="174">
        <v>0</v>
      </c>
      <c r="N78" s="174">
        <v>0</v>
      </c>
      <c r="O78" s="174">
        <v>0</v>
      </c>
      <c r="P78" s="174">
        <v>0</v>
      </c>
      <c r="Q78" s="174">
        <v>0</v>
      </c>
      <c r="R78" s="174">
        <v>0</v>
      </c>
      <c r="S78" s="174">
        <v>0</v>
      </c>
      <c r="T78" s="174">
        <v>0</v>
      </c>
      <c r="U78" s="174">
        <v>0</v>
      </c>
      <c r="V78" s="174">
        <v>0</v>
      </c>
      <c r="W78" s="174">
        <v>0</v>
      </c>
      <c r="X78" s="174">
        <v>0</v>
      </c>
      <c r="Y78" s="174">
        <v>0</v>
      </c>
      <c r="Z78" s="174">
        <v>0</v>
      </c>
      <c r="AA78" s="174">
        <v>0</v>
      </c>
      <c r="AB78" s="174">
        <v>0</v>
      </c>
      <c r="AC78" s="174">
        <v>0</v>
      </c>
      <c r="AD78" s="174">
        <v>0</v>
      </c>
      <c r="AE78" s="174">
        <v>0</v>
      </c>
      <c r="AF78" s="174">
        <v>0</v>
      </c>
      <c r="AG78" s="174">
        <v>0</v>
      </c>
      <c r="AH78" s="174">
        <v>0</v>
      </c>
      <c r="AI78" s="174">
        <v>0</v>
      </c>
      <c r="AJ78" s="174">
        <v>1</v>
      </c>
      <c r="AK78" s="174">
        <v>0</v>
      </c>
      <c r="AL78" s="174">
        <v>0</v>
      </c>
      <c r="AM78" s="1111">
        <v>0</v>
      </c>
      <c r="AN78" s="176"/>
    </row>
    <row r="79" spans="1:40">
      <c r="A79" s="1107">
        <v>33</v>
      </c>
      <c r="B79" s="132" t="s">
        <v>66</v>
      </c>
      <c r="C79" s="174">
        <v>0</v>
      </c>
      <c r="D79" s="174">
        <v>0</v>
      </c>
      <c r="E79" s="174">
        <v>0</v>
      </c>
      <c r="F79" s="174">
        <v>0</v>
      </c>
      <c r="G79" s="174">
        <v>0</v>
      </c>
      <c r="H79" s="174">
        <v>0</v>
      </c>
      <c r="I79" s="174">
        <v>0</v>
      </c>
      <c r="J79" s="174">
        <v>0</v>
      </c>
      <c r="K79" s="174">
        <v>0</v>
      </c>
      <c r="L79" s="174">
        <v>0</v>
      </c>
      <c r="M79" s="174">
        <v>0</v>
      </c>
      <c r="N79" s="174">
        <v>0</v>
      </c>
      <c r="O79" s="174">
        <v>0</v>
      </c>
      <c r="P79" s="174">
        <v>0</v>
      </c>
      <c r="Q79" s="174">
        <v>0</v>
      </c>
      <c r="R79" s="174">
        <v>0</v>
      </c>
      <c r="S79" s="174">
        <v>0</v>
      </c>
      <c r="T79" s="174">
        <v>0</v>
      </c>
      <c r="U79" s="174">
        <v>0</v>
      </c>
      <c r="V79" s="174">
        <v>0</v>
      </c>
      <c r="W79" s="174">
        <v>0</v>
      </c>
      <c r="X79" s="174">
        <v>0</v>
      </c>
      <c r="Y79" s="174">
        <v>0</v>
      </c>
      <c r="Z79" s="174">
        <v>0</v>
      </c>
      <c r="AA79" s="174">
        <v>0</v>
      </c>
      <c r="AB79" s="174">
        <v>0</v>
      </c>
      <c r="AC79" s="174">
        <v>0</v>
      </c>
      <c r="AD79" s="174">
        <v>0</v>
      </c>
      <c r="AE79" s="174">
        <v>0</v>
      </c>
      <c r="AF79" s="174">
        <v>0</v>
      </c>
      <c r="AG79" s="174">
        <v>0</v>
      </c>
      <c r="AH79" s="174">
        <v>0</v>
      </c>
      <c r="AI79" s="174">
        <v>0</v>
      </c>
      <c r="AJ79" s="174">
        <v>0</v>
      </c>
      <c r="AK79" s="174">
        <v>1</v>
      </c>
      <c r="AL79" s="174">
        <v>0</v>
      </c>
      <c r="AM79" s="1111">
        <v>0</v>
      </c>
      <c r="AN79" s="176"/>
    </row>
    <row r="80" spans="1:40">
      <c r="A80" s="1107">
        <v>34</v>
      </c>
      <c r="B80" s="132" t="s">
        <v>7</v>
      </c>
      <c r="C80" s="174">
        <v>0</v>
      </c>
      <c r="D80" s="174">
        <v>0</v>
      </c>
      <c r="E80" s="174">
        <v>0</v>
      </c>
      <c r="F80" s="174">
        <v>0</v>
      </c>
      <c r="G80" s="174">
        <v>0</v>
      </c>
      <c r="H80" s="174">
        <v>0</v>
      </c>
      <c r="I80" s="174">
        <v>0</v>
      </c>
      <c r="J80" s="174">
        <v>0</v>
      </c>
      <c r="K80" s="174">
        <v>0</v>
      </c>
      <c r="L80" s="174">
        <v>0</v>
      </c>
      <c r="M80" s="174">
        <v>0</v>
      </c>
      <c r="N80" s="174">
        <v>0</v>
      </c>
      <c r="O80" s="174">
        <v>0</v>
      </c>
      <c r="P80" s="174">
        <v>0</v>
      </c>
      <c r="Q80" s="174">
        <v>0</v>
      </c>
      <c r="R80" s="174">
        <v>0</v>
      </c>
      <c r="S80" s="174">
        <v>0</v>
      </c>
      <c r="T80" s="174">
        <v>0</v>
      </c>
      <c r="U80" s="174">
        <v>0</v>
      </c>
      <c r="V80" s="174">
        <v>0</v>
      </c>
      <c r="W80" s="174">
        <v>0</v>
      </c>
      <c r="X80" s="174">
        <v>0</v>
      </c>
      <c r="Y80" s="174">
        <v>0</v>
      </c>
      <c r="Z80" s="174">
        <v>0</v>
      </c>
      <c r="AA80" s="174">
        <v>0</v>
      </c>
      <c r="AB80" s="174">
        <v>0</v>
      </c>
      <c r="AC80" s="174">
        <v>0</v>
      </c>
      <c r="AD80" s="174">
        <v>0</v>
      </c>
      <c r="AE80" s="174">
        <v>0</v>
      </c>
      <c r="AF80" s="174">
        <v>0</v>
      </c>
      <c r="AG80" s="174">
        <v>0</v>
      </c>
      <c r="AH80" s="174">
        <v>0</v>
      </c>
      <c r="AI80" s="174">
        <v>0</v>
      </c>
      <c r="AJ80" s="174">
        <v>0</v>
      </c>
      <c r="AK80" s="174">
        <v>0</v>
      </c>
      <c r="AL80" s="174">
        <v>1</v>
      </c>
      <c r="AM80" s="1111">
        <v>0</v>
      </c>
      <c r="AN80" s="176"/>
    </row>
    <row r="81" spans="1:42" ht="12.75" thickBot="1">
      <c r="A81" s="1108">
        <v>35</v>
      </c>
      <c r="B81" s="1109" t="s">
        <v>8</v>
      </c>
      <c r="C81" s="1112">
        <v>0</v>
      </c>
      <c r="D81" s="1112">
        <v>0</v>
      </c>
      <c r="E81" s="1112">
        <v>0</v>
      </c>
      <c r="F81" s="1112">
        <v>0</v>
      </c>
      <c r="G81" s="1112">
        <v>0</v>
      </c>
      <c r="H81" s="1112">
        <v>0</v>
      </c>
      <c r="I81" s="1112">
        <v>0</v>
      </c>
      <c r="J81" s="1112">
        <v>0</v>
      </c>
      <c r="K81" s="1112">
        <v>0</v>
      </c>
      <c r="L81" s="1112">
        <v>0</v>
      </c>
      <c r="M81" s="1112">
        <v>0</v>
      </c>
      <c r="N81" s="1112">
        <v>0</v>
      </c>
      <c r="O81" s="1112">
        <v>0</v>
      </c>
      <c r="P81" s="1112">
        <v>0</v>
      </c>
      <c r="Q81" s="1112">
        <v>0</v>
      </c>
      <c r="R81" s="1112">
        <v>0</v>
      </c>
      <c r="S81" s="1112">
        <v>0</v>
      </c>
      <c r="T81" s="1112">
        <v>0</v>
      </c>
      <c r="U81" s="1112">
        <v>0</v>
      </c>
      <c r="V81" s="1112">
        <v>0</v>
      </c>
      <c r="W81" s="1112">
        <v>0</v>
      </c>
      <c r="X81" s="1112">
        <v>0</v>
      </c>
      <c r="Y81" s="1112">
        <v>0</v>
      </c>
      <c r="Z81" s="1112">
        <v>0</v>
      </c>
      <c r="AA81" s="1112">
        <v>0</v>
      </c>
      <c r="AB81" s="1112">
        <v>0</v>
      </c>
      <c r="AC81" s="1112">
        <v>0</v>
      </c>
      <c r="AD81" s="1112">
        <v>0</v>
      </c>
      <c r="AE81" s="1112">
        <v>0</v>
      </c>
      <c r="AF81" s="1112">
        <v>0</v>
      </c>
      <c r="AG81" s="1112">
        <v>0</v>
      </c>
      <c r="AH81" s="1112">
        <v>0</v>
      </c>
      <c r="AI81" s="1112">
        <v>0</v>
      </c>
      <c r="AJ81" s="1112">
        <v>0</v>
      </c>
      <c r="AK81" s="1112">
        <v>0</v>
      </c>
      <c r="AL81" s="1112">
        <v>0</v>
      </c>
      <c r="AM81" s="1113">
        <v>1</v>
      </c>
      <c r="AN81" s="176"/>
    </row>
    <row r="82" spans="1:42" ht="12.75" thickBot="1"/>
    <row r="83" spans="1:42" ht="20.100000000000001" customHeight="1">
      <c r="A83" s="1095"/>
      <c r="B83" s="1103" t="s">
        <v>205</v>
      </c>
      <c r="C83" s="1096" t="s">
        <v>31</v>
      </c>
      <c r="D83" s="1096" t="s">
        <v>32</v>
      </c>
      <c r="E83" s="1096" t="s">
        <v>33</v>
      </c>
      <c r="F83" s="1096" t="s">
        <v>34</v>
      </c>
      <c r="G83" s="1096"/>
      <c r="H83" s="1096"/>
      <c r="I83" s="1096" t="s">
        <v>35</v>
      </c>
      <c r="J83" s="1096" t="s">
        <v>36</v>
      </c>
      <c r="K83" s="1096" t="s">
        <v>37</v>
      </c>
      <c r="L83" s="1096" t="s">
        <v>38</v>
      </c>
      <c r="M83" s="1096" t="s">
        <v>39</v>
      </c>
      <c r="N83" s="1096">
        <v>10</v>
      </c>
      <c r="O83" s="1096">
        <v>11</v>
      </c>
      <c r="P83" s="1096">
        <v>12</v>
      </c>
      <c r="Q83" s="1096">
        <v>13</v>
      </c>
      <c r="R83" s="1096">
        <v>14</v>
      </c>
      <c r="S83" s="1096">
        <v>15</v>
      </c>
      <c r="T83" s="1096">
        <v>16</v>
      </c>
      <c r="U83" s="1096">
        <v>17</v>
      </c>
      <c r="V83" s="1096">
        <v>18</v>
      </c>
      <c r="W83" s="1096">
        <v>19</v>
      </c>
      <c r="X83" s="1096">
        <v>20</v>
      </c>
      <c r="Y83" s="1096">
        <v>21</v>
      </c>
      <c r="Z83" s="1096">
        <v>22</v>
      </c>
      <c r="AA83" s="1096">
        <v>23</v>
      </c>
      <c r="AB83" s="1096">
        <v>24</v>
      </c>
      <c r="AC83" s="1096">
        <v>25</v>
      </c>
      <c r="AD83" s="1096">
        <v>26</v>
      </c>
      <c r="AE83" s="1096">
        <v>27</v>
      </c>
      <c r="AF83" s="1096">
        <v>28</v>
      </c>
      <c r="AG83" s="1096">
        <v>29</v>
      </c>
      <c r="AH83" s="1096">
        <v>30</v>
      </c>
      <c r="AI83" s="1096">
        <v>31</v>
      </c>
      <c r="AJ83" s="1096">
        <v>32</v>
      </c>
      <c r="AK83" s="1096">
        <v>33</v>
      </c>
      <c r="AL83" s="1096">
        <v>34</v>
      </c>
      <c r="AM83" s="1097">
        <v>35</v>
      </c>
    </row>
    <row r="84" spans="1:42" ht="20.100000000000001" customHeight="1">
      <c r="A84" s="1104"/>
      <c r="B84" s="160"/>
      <c r="C84" s="161" t="s">
        <v>180</v>
      </c>
      <c r="D84" s="161" t="s">
        <v>0</v>
      </c>
      <c r="E84" s="161" t="s">
        <v>1</v>
      </c>
      <c r="F84" s="161" t="s">
        <v>42</v>
      </c>
      <c r="G84" s="161" t="s">
        <v>193</v>
      </c>
      <c r="H84" s="161" t="s">
        <v>194</v>
      </c>
      <c r="I84" s="161" t="s">
        <v>43</v>
      </c>
      <c r="J84" s="161" t="s">
        <v>44</v>
      </c>
      <c r="K84" s="161" t="s">
        <v>45</v>
      </c>
      <c r="L84" s="161" t="s">
        <v>46</v>
      </c>
      <c r="M84" s="161" t="s">
        <v>47</v>
      </c>
      <c r="N84" s="161" t="s">
        <v>2</v>
      </c>
      <c r="O84" s="161" t="s">
        <v>48</v>
      </c>
      <c r="P84" s="161" t="s">
        <v>49</v>
      </c>
      <c r="Q84" s="161" t="s">
        <v>50</v>
      </c>
      <c r="R84" s="161" t="s">
        <v>51</v>
      </c>
      <c r="S84" s="161" t="s">
        <v>52</v>
      </c>
      <c r="T84" s="161" t="s">
        <v>53</v>
      </c>
      <c r="U84" s="161" t="s">
        <v>54</v>
      </c>
      <c r="V84" s="161" t="s">
        <v>3</v>
      </c>
      <c r="W84" s="161" t="s">
        <v>55</v>
      </c>
      <c r="X84" s="161" t="s">
        <v>56</v>
      </c>
      <c r="Y84" s="161" t="s">
        <v>57</v>
      </c>
      <c r="Z84" s="161" t="s">
        <v>58</v>
      </c>
      <c r="AA84" s="161" t="s">
        <v>59</v>
      </c>
      <c r="AB84" s="161" t="s">
        <v>4</v>
      </c>
      <c r="AC84" s="161" t="s">
        <v>60</v>
      </c>
      <c r="AD84" s="161" t="s">
        <v>61</v>
      </c>
      <c r="AE84" s="161" t="s">
        <v>62</v>
      </c>
      <c r="AF84" s="161" t="s">
        <v>5</v>
      </c>
      <c r="AG84" s="161" t="s">
        <v>63</v>
      </c>
      <c r="AH84" s="161" t="s">
        <v>64</v>
      </c>
      <c r="AI84" s="161" t="s">
        <v>6</v>
      </c>
      <c r="AJ84" s="161" t="s">
        <v>65</v>
      </c>
      <c r="AK84" s="161" t="s">
        <v>66</v>
      </c>
      <c r="AL84" s="161" t="s">
        <v>7</v>
      </c>
      <c r="AM84" s="1098" t="s">
        <v>8</v>
      </c>
      <c r="AO84" s="177" t="s">
        <v>209</v>
      </c>
    </row>
    <row r="85" spans="1:42">
      <c r="A85" s="1105" t="s">
        <v>31</v>
      </c>
      <c r="B85" s="163" t="s">
        <v>41</v>
      </c>
      <c r="C85" s="173">
        <f>AO85</f>
        <v>0.36215161783634275</v>
      </c>
      <c r="D85" s="173">
        <v>0</v>
      </c>
      <c r="E85" s="173">
        <v>0</v>
      </c>
      <c r="F85" s="173">
        <v>0</v>
      </c>
      <c r="G85" s="173">
        <v>0</v>
      </c>
      <c r="H85" s="173">
        <v>0</v>
      </c>
      <c r="I85" s="173">
        <v>0</v>
      </c>
      <c r="J85" s="173">
        <v>0</v>
      </c>
      <c r="K85" s="173">
        <v>0</v>
      </c>
      <c r="L85" s="173">
        <v>0</v>
      </c>
      <c r="M85" s="173">
        <v>0</v>
      </c>
      <c r="N85" s="173">
        <v>0</v>
      </c>
      <c r="O85" s="173">
        <v>0</v>
      </c>
      <c r="P85" s="173">
        <v>0</v>
      </c>
      <c r="Q85" s="173">
        <v>0</v>
      </c>
      <c r="R85" s="173">
        <v>0</v>
      </c>
      <c r="S85" s="173">
        <v>0</v>
      </c>
      <c r="T85" s="173">
        <v>0</v>
      </c>
      <c r="U85" s="173">
        <v>0</v>
      </c>
      <c r="V85" s="173">
        <v>0</v>
      </c>
      <c r="W85" s="173">
        <v>0</v>
      </c>
      <c r="X85" s="173">
        <v>0</v>
      </c>
      <c r="Y85" s="173">
        <v>0</v>
      </c>
      <c r="Z85" s="173">
        <v>0</v>
      </c>
      <c r="AA85" s="173">
        <v>0</v>
      </c>
      <c r="AB85" s="173">
        <v>0</v>
      </c>
      <c r="AC85" s="173">
        <v>0</v>
      </c>
      <c r="AD85" s="173">
        <v>0</v>
      </c>
      <c r="AE85" s="173">
        <v>0</v>
      </c>
      <c r="AF85" s="173">
        <v>0</v>
      </c>
      <c r="AG85" s="173">
        <v>0</v>
      </c>
      <c r="AH85" s="173">
        <v>0</v>
      </c>
      <c r="AI85" s="173">
        <v>0</v>
      </c>
      <c r="AJ85" s="173">
        <v>0</v>
      </c>
      <c r="AK85" s="173">
        <v>0</v>
      </c>
      <c r="AL85" s="173">
        <v>0</v>
      </c>
      <c r="AM85" s="1110">
        <v>0</v>
      </c>
      <c r="AO85" s="179">
        <f>-図11!$BA5/(図11!$AW5)</f>
        <v>0.36215161783634275</v>
      </c>
      <c r="AP85" s="1512"/>
    </row>
    <row r="86" spans="1:42">
      <c r="A86" s="1106" t="s">
        <v>32</v>
      </c>
      <c r="B86" s="132" t="s">
        <v>0</v>
      </c>
      <c r="C86" s="174">
        <v>0</v>
      </c>
      <c r="D86" s="174">
        <f>AO86</f>
        <v>0.2398080242615965</v>
      </c>
      <c r="E86" s="174">
        <v>0</v>
      </c>
      <c r="F86" s="174">
        <v>0</v>
      </c>
      <c r="G86" s="174">
        <v>0</v>
      </c>
      <c r="H86" s="174">
        <v>0</v>
      </c>
      <c r="I86" s="174">
        <v>0</v>
      </c>
      <c r="J86" s="174">
        <v>0</v>
      </c>
      <c r="K86" s="174">
        <v>0</v>
      </c>
      <c r="L86" s="174">
        <v>0</v>
      </c>
      <c r="M86" s="174">
        <v>0</v>
      </c>
      <c r="N86" s="174">
        <v>0</v>
      </c>
      <c r="O86" s="174">
        <v>0</v>
      </c>
      <c r="P86" s="174">
        <v>0</v>
      </c>
      <c r="Q86" s="174">
        <v>0</v>
      </c>
      <c r="R86" s="174">
        <v>0</v>
      </c>
      <c r="S86" s="174">
        <v>0</v>
      </c>
      <c r="T86" s="174">
        <v>0</v>
      </c>
      <c r="U86" s="174">
        <v>0</v>
      </c>
      <c r="V86" s="174">
        <v>0</v>
      </c>
      <c r="W86" s="174">
        <v>0</v>
      </c>
      <c r="X86" s="174">
        <v>0</v>
      </c>
      <c r="Y86" s="174">
        <v>0</v>
      </c>
      <c r="Z86" s="174">
        <v>0</v>
      </c>
      <c r="AA86" s="174">
        <v>0</v>
      </c>
      <c r="AB86" s="174">
        <v>0</v>
      </c>
      <c r="AC86" s="174">
        <v>0</v>
      </c>
      <c r="AD86" s="174">
        <v>0</v>
      </c>
      <c r="AE86" s="174">
        <v>0</v>
      </c>
      <c r="AF86" s="174">
        <v>0</v>
      </c>
      <c r="AG86" s="174">
        <v>0</v>
      </c>
      <c r="AH86" s="174">
        <v>0</v>
      </c>
      <c r="AI86" s="174">
        <v>0</v>
      </c>
      <c r="AJ86" s="174">
        <v>0</v>
      </c>
      <c r="AK86" s="174">
        <v>0</v>
      </c>
      <c r="AL86" s="174">
        <v>0</v>
      </c>
      <c r="AM86" s="1111">
        <v>0</v>
      </c>
      <c r="AO86" s="179">
        <f>-図11!$BA6/(図11!$AW6)</f>
        <v>0.2398080242615965</v>
      </c>
      <c r="AP86" s="1512"/>
    </row>
    <row r="87" spans="1:42">
      <c r="A87" s="1106" t="s">
        <v>33</v>
      </c>
      <c r="B87" s="132" t="s">
        <v>1</v>
      </c>
      <c r="C87" s="174">
        <v>0</v>
      </c>
      <c r="D87" s="174">
        <v>0</v>
      </c>
      <c r="E87" s="174">
        <f>AO87</f>
        <v>0.13979588359555919</v>
      </c>
      <c r="F87" s="174">
        <v>0</v>
      </c>
      <c r="G87" s="174">
        <v>0</v>
      </c>
      <c r="H87" s="174">
        <v>0</v>
      </c>
      <c r="I87" s="174">
        <v>0</v>
      </c>
      <c r="J87" s="174">
        <v>0</v>
      </c>
      <c r="K87" s="174">
        <v>0</v>
      </c>
      <c r="L87" s="174">
        <v>0</v>
      </c>
      <c r="M87" s="174">
        <v>0</v>
      </c>
      <c r="N87" s="174">
        <v>0</v>
      </c>
      <c r="O87" s="174">
        <v>0</v>
      </c>
      <c r="P87" s="174">
        <v>0</v>
      </c>
      <c r="Q87" s="174">
        <v>0</v>
      </c>
      <c r="R87" s="174">
        <v>0</v>
      </c>
      <c r="S87" s="174">
        <v>0</v>
      </c>
      <c r="T87" s="174">
        <v>0</v>
      </c>
      <c r="U87" s="174">
        <v>0</v>
      </c>
      <c r="V87" s="174">
        <v>0</v>
      </c>
      <c r="W87" s="174">
        <v>0</v>
      </c>
      <c r="X87" s="174">
        <v>0</v>
      </c>
      <c r="Y87" s="174">
        <v>0</v>
      </c>
      <c r="Z87" s="174">
        <v>0</v>
      </c>
      <c r="AA87" s="174">
        <v>0</v>
      </c>
      <c r="AB87" s="174">
        <v>0</v>
      </c>
      <c r="AC87" s="174">
        <v>0</v>
      </c>
      <c r="AD87" s="174">
        <v>0</v>
      </c>
      <c r="AE87" s="174">
        <v>0</v>
      </c>
      <c r="AF87" s="174">
        <v>0</v>
      </c>
      <c r="AG87" s="174">
        <v>0</v>
      </c>
      <c r="AH87" s="174">
        <v>0</v>
      </c>
      <c r="AI87" s="174">
        <v>0</v>
      </c>
      <c r="AJ87" s="174">
        <v>0</v>
      </c>
      <c r="AK87" s="174">
        <v>0</v>
      </c>
      <c r="AL87" s="174">
        <v>0</v>
      </c>
      <c r="AM87" s="1111">
        <v>0</v>
      </c>
      <c r="AO87" s="179">
        <f>-図11!$BA7/(図11!$AW7)</f>
        <v>0.13979588359555919</v>
      </c>
      <c r="AP87" s="1512"/>
    </row>
    <row r="88" spans="1:42">
      <c r="A88" s="1106" t="s">
        <v>34</v>
      </c>
      <c r="B88" s="132" t="s">
        <v>42</v>
      </c>
      <c r="C88" s="174">
        <v>0</v>
      </c>
      <c r="D88" s="174">
        <v>0</v>
      </c>
      <c r="E88" s="174">
        <v>0</v>
      </c>
      <c r="F88" s="174">
        <f>AO88</f>
        <v>0.320688470657088</v>
      </c>
      <c r="G88" s="174">
        <v>0</v>
      </c>
      <c r="H88" s="174">
        <v>0</v>
      </c>
      <c r="I88" s="174">
        <v>0</v>
      </c>
      <c r="J88" s="174">
        <v>0</v>
      </c>
      <c r="K88" s="174">
        <v>0</v>
      </c>
      <c r="L88" s="174">
        <v>0</v>
      </c>
      <c r="M88" s="174">
        <v>0</v>
      </c>
      <c r="N88" s="174">
        <v>0</v>
      </c>
      <c r="O88" s="174">
        <v>0</v>
      </c>
      <c r="P88" s="174">
        <v>0</v>
      </c>
      <c r="Q88" s="174">
        <v>0</v>
      </c>
      <c r="R88" s="174">
        <v>0</v>
      </c>
      <c r="S88" s="174">
        <v>0</v>
      </c>
      <c r="T88" s="174">
        <v>0</v>
      </c>
      <c r="U88" s="174">
        <v>0</v>
      </c>
      <c r="V88" s="174">
        <v>0</v>
      </c>
      <c r="W88" s="174">
        <v>0</v>
      </c>
      <c r="X88" s="174">
        <v>0</v>
      </c>
      <c r="Y88" s="174">
        <v>0</v>
      </c>
      <c r="Z88" s="174">
        <v>0</v>
      </c>
      <c r="AA88" s="174">
        <v>0</v>
      </c>
      <c r="AB88" s="174">
        <v>0</v>
      </c>
      <c r="AC88" s="174">
        <v>0</v>
      </c>
      <c r="AD88" s="174">
        <v>0</v>
      </c>
      <c r="AE88" s="174">
        <v>0</v>
      </c>
      <c r="AF88" s="174">
        <v>0</v>
      </c>
      <c r="AG88" s="174">
        <v>0</v>
      </c>
      <c r="AH88" s="174">
        <v>0</v>
      </c>
      <c r="AI88" s="174">
        <v>0</v>
      </c>
      <c r="AJ88" s="174">
        <v>0</v>
      </c>
      <c r="AK88" s="174">
        <v>0</v>
      </c>
      <c r="AL88" s="174">
        <v>0</v>
      </c>
      <c r="AM88" s="1111">
        <v>0</v>
      </c>
      <c r="AO88" s="179">
        <f>-図11!$BA8/(図11!$AW8)</f>
        <v>0.320688470657088</v>
      </c>
      <c r="AP88" s="1512"/>
    </row>
    <row r="89" spans="1:42">
      <c r="A89" s="1106"/>
      <c r="B89" s="132" t="s">
        <v>193</v>
      </c>
      <c r="C89" s="174">
        <v>0</v>
      </c>
      <c r="D89" s="174">
        <v>0</v>
      </c>
      <c r="E89" s="174">
        <v>0</v>
      </c>
      <c r="F89" s="174">
        <v>0</v>
      </c>
      <c r="G89" s="174">
        <f>AO89</f>
        <v>0</v>
      </c>
      <c r="H89" s="174">
        <v>0</v>
      </c>
      <c r="I89" s="174">
        <v>0</v>
      </c>
      <c r="J89" s="174">
        <v>0</v>
      </c>
      <c r="K89" s="174">
        <v>0</v>
      </c>
      <c r="L89" s="174">
        <v>0</v>
      </c>
      <c r="M89" s="174">
        <v>0</v>
      </c>
      <c r="N89" s="174">
        <v>0</v>
      </c>
      <c r="O89" s="174">
        <v>0</v>
      </c>
      <c r="P89" s="174">
        <v>0</v>
      </c>
      <c r="Q89" s="174">
        <v>0</v>
      </c>
      <c r="R89" s="174">
        <v>0</v>
      </c>
      <c r="S89" s="174">
        <v>0</v>
      </c>
      <c r="T89" s="174">
        <v>0</v>
      </c>
      <c r="U89" s="174">
        <v>0</v>
      </c>
      <c r="V89" s="174">
        <v>0</v>
      </c>
      <c r="W89" s="174">
        <v>0</v>
      </c>
      <c r="X89" s="174">
        <v>0</v>
      </c>
      <c r="Y89" s="174">
        <v>0</v>
      </c>
      <c r="Z89" s="174">
        <v>0</v>
      </c>
      <c r="AA89" s="174">
        <v>0</v>
      </c>
      <c r="AB89" s="174">
        <v>0</v>
      </c>
      <c r="AC89" s="174">
        <v>0</v>
      </c>
      <c r="AD89" s="174">
        <v>0</v>
      </c>
      <c r="AE89" s="174">
        <v>0</v>
      </c>
      <c r="AF89" s="174">
        <v>0</v>
      </c>
      <c r="AG89" s="174">
        <v>0</v>
      </c>
      <c r="AH89" s="174">
        <v>0</v>
      </c>
      <c r="AI89" s="174">
        <v>0</v>
      </c>
      <c r="AJ89" s="174">
        <v>0</v>
      </c>
      <c r="AK89" s="174">
        <v>0</v>
      </c>
      <c r="AL89" s="174">
        <v>0</v>
      </c>
      <c r="AM89" s="1111">
        <v>0</v>
      </c>
      <c r="AO89" s="179">
        <v>0</v>
      </c>
      <c r="AP89" s="1512"/>
    </row>
    <row r="90" spans="1:42">
      <c r="A90" s="1106"/>
      <c r="B90" s="132" t="s">
        <v>194</v>
      </c>
      <c r="C90" s="174">
        <v>0</v>
      </c>
      <c r="D90" s="174">
        <v>0</v>
      </c>
      <c r="E90" s="174">
        <v>0</v>
      </c>
      <c r="F90" s="174">
        <v>0</v>
      </c>
      <c r="G90" s="174">
        <v>0</v>
      </c>
      <c r="H90" s="174">
        <f>AO90</f>
        <v>0</v>
      </c>
      <c r="I90" s="174">
        <v>0</v>
      </c>
      <c r="J90" s="174">
        <v>0</v>
      </c>
      <c r="K90" s="174">
        <v>0</v>
      </c>
      <c r="L90" s="174">
        <v>0</v>
      </c>
      <c r="M90" s="174">
        <v>0</v>
      </c>
      <c r="N90" s="174">
        <v>0</v>
      </c>
      <c r="O90" s="174">
        <v>0</v>
      </c>
      <c r="P90" s="174">
        <v>0</v>
      </c>
      <c r="Q90" s="174">
        <v>0</v>
      </c>
      <c r="R90" s="174">
        <v>0</v>
      </c>
      <c r="S90" s="174">
        <v>0</v>
      </c>
      <c r="T90" s="174">
        <v>0</v>
      </c>
      <c r="U90" s="174">
        <v>0</v>
      </c>
      <c r="V90" s="174">
        <v>0</v>
      </c>
      <c r="W90" s="174">
        <v>0</v>
      </c>
      <c r="X90" s="174">
        <v>0</v>
      </c>
      <c r="Y90" s="174">
        <v>0</v>
      </c>
      <c r="Z90" s="174">
        <v>0</v>
      </c>
      <c r="AA90" s="174">
        <v>0</v>
      </c>
      <c r="AB90" s="174">
        <v>0</v>
      </c>
      <c r="AC90" s="174">
        <v>0</v>
      </c>
      <c r="AD90" s="174">
        <v>0</v>
      </c>
      <c r="AE90" s="174">
        <v>0</v>
      </c>
      <c r="AF90" s="174">
        <v>0</v>
      </c>
      <c r="AG90" s="174">
        <v>0</v>
      </c>
      <c r="AH90" s="174">
        <v>0</v>
      </c>
      <c r="AI90" s="174">
        <v>0</v>
      </c>
      <c r="AJ90" s="174">
        <v>0</v>
      </c>
      <c r="AK90" s="174">
        <v>0</v>
      </c>
      <c r="AL90" s="174">
        <v>0</v>
      </c>
      <c r="AM90" s="1111">
        <v>0</v>
      </c>
      <c r="AO90" s="179">
        <v>0</v>
      </c>
      <c r="AP90" s="1512"/>
    </row>
    <row r="91" spans="1:42">
      <c r="A91" s="1106" t="s">
        <v>35</v>
      </c>
      <c r="B91" s="132" t="s">
        <v>43</v>
      </c>
      <c r="C91" s="174">
        <v>0</v>
      </c>
      <c r="D91" s="174">
        <v>0</v>
      </c>
      <c r="E91" s="174">
        <v>0</v>
      </c>
      <c r="F91" s="174">
        <v>0</v>
      </c>
      <c r="G91" s="174">
        <v>0</v>
      </c>
      <c r="H91" s="174">
        <v>0</v>
      </c>
      <c r="I91" s="174">
        <f>AO91</f>
        <v>0.53349246132931039</v>
      </c>
      <c r="J91" s="174">
        <v>0</v>
      </c>
      <c r="K91" s="174">
        <v>0</v>
      </c>
      <c r="L91" s="174">
        <v>0</v>
      </c>
      <c r="M91" s="174">
        <v>0</v>
      </c>
      <c r="N91" s="174">
        <v>0</v>
      </c>
      <c r="O91" s="174">
        <v>0</v>
      </c>
      <c r="P91" s="174">
        <v>0</v>
      </c>
      <c r="Q91" s="174">
        <v>0</v>
      </c>
      <c r="R91" s="174">
        <v>0</v>
      </c>
      <c r="S91" s="174">
        <v>0</v>
      </c>
      <c r="T91" s="174">
        <v>0</v>
      </c>
      <c r="U91" s="174">
        <v>0</v>
      </c>
      <c r="V91" s="174">
        <v>0</v>
      </c>
      <c r="W91" s="174">
        <v>0</v>
      </c>
      <c r="X91" s="174">
        <v>0</v>
      </c>
      <c r="Y91" s="174">
        <v>0</v>
      </c>
      <c r="Z91" s="174">
        <v>0</v>
      </c>
      <c r="AA91" s="174">
        <v>0</v>
      </c>
      <c r="AB91" s="174">
        <v>0</v>
      </c>
      <c r="AC91" s="174">
        <v>0</v>
      </c>
      <c r="AD91" s="174">
        <v>0</v>
      </c>
      <c r="AE91" s="174">
        <v>0</v>
      </c>
      <c r="AF91" s="174">
        <v>0</v>
      </c>
      <c r="AG91" s="174">
        <v>0</v>
      </c>
      <c r="AH91" s="174">
        <v>0</v>
      </c>
      <c r="AI91" s="174">
        <v>0</v>
      </c>
      <c r="AJ91" s="174">
        <v>0</v>
      </c>
      <c r="AK91" s="174">
        <v>0</v>
      </c>
      <c r="AL91" s="174">
        <v>0</v>
      </c>
      <c r="AM91" s="1111">
        <v>0</v>
      </c>
      <c r="AO91" s="179">
        <f>-図11!$BA11/(図11!$AW11)</f>
        <v>0.53349246132931039</v>
      </c>
      <c r="AP91" s="1512"/>
    </row>
    <row r="92" spans="1:42">
      <c r="A92" s="1106" t="s">
        <v>36</v>
      </c>
      <c r="B92" s="132" t="s">
        <v>44</v>
      </c>
      <c r="C92" s="174">
        <v>0</v>
      </c>
      <c r="D92" s="174">
        <v>0</v>
      </c>
      <c r="E92" s="174">
        <v>0</v>
      </c>
      <c r="F92" s="174">
        <v>0</v>
      </c>
      <c r="G92" s="174">
        <v>0</v>
      </c>
      <c r="H92" s="174">
        <v>0</v>
      </c>
      <c r="I92" s="174">
        <v>0</v>
      </c>
      <c r="J92" s="174">
        <f>AO92</f>
        <v>0.70339405956810763</v>
      </c>
      <c r="K92" s="174">
        <v>0</v>
      </c>
      <c r="L92" s="174">
        <v>0</v>
      </c>
      <c r="M92" s="174">
        <v>0</v>
      </c>
      <c r="N92" s="174">
        <v>0</v>
      </c>
      <c r="O92" s="174">
        <v>0</v>
      </c>
      <c r="P92" s="174">
        <v>0</v>
      </c>
      <c r="Q92" s="174">
        <v>0</v>
      </c>
      <c r="R92" s="174">
        <v>0</v>
      </c>
      <c r="S92" s="174">
        <v>0</v>
      </c>
      <c r="T92" s="174">
        <v>0</v>
      </c>
      <c r="U92" s="174">
        <v>0</v>
      </c>
      <c r="V92" s="174">
        <v>0</v>
      </c>
      <c r="W92" s="174">
        <v>0</v>
      </c>
      <c r="X92" s="174">
        <v>0</v>
      </c>
      <c r="Y92" s="174">
        <v>0</v>
      </c>
      <c r="Z92" s="174">
        <v>0</v>
      </c>
      <c r="AA92" s="174">
        <v>0</v>
      </c>
      <c r="AB92" s="174">
        <v>0</v>
      </c>
      <c r="AC92" s="174">
        <v>0</v>
      </c>
      <c r="AD92" s="174">
        <v>0</v>
      </c>
      <c r="AE92" s="174">
        <v>0</v>
      </c>
      <c r="AF92" s="174">
        <v>0</v>
      </c>
      <c r="AG92" s="174">
        <v>0</v>
      </c>
      <c r="AH92" s="174">
        <v>0</v>
      </c>
      <c r="AI92" s="174">
        <v>0</v>
      </c>
      <c r="AJ92" s="174">
        <v>0</v>
      </c>
      <c r="AK92" s="174">
        <v>0</v>
      </c>
      <c r="AL92" s="174">
        <v>0</v>
      </c>
      <c r="AM92" s="1111">
        <v>0</v>
      </c>
      <c r="AO92" s="179">
        <f>-図11!$BA12/(図11!$AW12)</f>
        <v>0.70339405956810763</v>
      </c>
      <c r="AP92" s="1512"/>
    </row>
    <row r="93" spans="1:42">
      <c r="A93" s="1106" t="s">
        <v>37</v>
      </c>
      <c r="B93" s="132" t="s">
        <v>45</v>
      </c>
      <c r="C93" s="174">
        <v>0</v>
      </c>
      <c r="D93" s="174">
        <v>0</v>
      </c>
      <c r="E93" s="174">
        <v>0</v>
      </c>
      <c r="F93" s="174">
        <v>0</v>
      </c>
      <c r="G93" s="174">
        <v>0</v>
      </c>
      <c r="H93" s="174">
        <v>0</v>
      </c>
      <c r="I93" s="174">
        <v>0</v>
      </c>
      <c r="J93" s="174">
        <v>0</v>
      </c>
      <c r="K93" s="174">
        <f>AO93</f>
        <v>0.95253444502136408</v>
      </c>
      <c r="L93" s="174">
        <v>0</v>
      </c>
      <c r="M93" s="174">
        <v>0</v>
      </c>
      <c r="N93" s="174">
        <v>0</v>
      </c>
      <c r="O93" s="174">
        <v>0</v>
      </c>
      <c r="P93" s="174">
        <v>0</v>
      </c>
      <c r="Q93" s="174">
        <v>0</v>
      </c>
      <c r="R93" s="174">
        <v>0</v>
      </c>
      <c r="S93" s="174">
        <v>0</v>
      </c>
      <c r="T93" s="174">
        <v>0</v>
      </c>
      <c r="U93" s="174">
        <v>0</v>
      </c>
      <c r="V93" s="174">
        <v>0</v>
      </c>
      <c r="W93" s="174">
        <v>0</v>
      </c>
      <c r="X93" s="174">
        <v>0</v>
      </c>
      <c r="Y93" s="174">
        <v>0</v>
      </c>
      <c r="Z93" s="174">
        <v>0</v>
      </c>
      <c r="AA93" s="174">
        <v>0</v>
      </c>
      <c r="AB93" s="174">
        <v>0</v>
      </c>
      <c r="AC93" s="174">
        <v>0</v>
      </c>
      <c r="AD93" s="174">
        <v>0</v>
      </c>
      <c r="AE93" s="174">
        <v>0</v>
      </c>
      <c r="AF93" s="174">
        <v>0</v>
      </c>
      <c r="AG93" s="174">
        <v>0</v>
      </c>
      <c r="AH93" s="174">
        <v>0</v>
      </c>
      <c r="AI93" s="174">
        <v>0</v>
      </c>
      <c r="AJ93" s="174">
        <v>0</v>
      </c>
      <c r="AK93" s="174">
        <v>0</v>
      </c>
      <c r="AL93" s="174">
        <v>0</v>
      </c>
      <c r="AM93" s="1111">
        <v>0</v>
      </c>
      <c r="AO93" s="179">
        <f>-図11!$BA13/(図11!$AW13)</f>
        <v>0.95253444502136408</v>
      </c>
      <c r="AP93" s="1512"/>
    </row>
    <row r="94" spans="1:42">
      <c r="A94" s="1106" t="s">
        <v>38</v>
      </c>
      <c r="B94" s="132" t="s">
        <v>46</v>
      </c>
      <c r="C94" s="174">
        <v>0</v>
      </c>
      <c r="D94" s="174">
        <v>0</v>
      </c>
      <c r="E94" s="174">
        <v>0</v>
      </c>
      <c r="F94" s="174">
        <v>0</v>
      </c>
      <c r="G94" s="174">
        <v>0</v>
      </c>
      <c r="H94" s="174">
        <v>0</v>
      </c>
      <c r="I94" s="174">
        <v>0</v>
      </c>
      <c r="J94" s="174">
        <v>0</v>
      </c>
      <c r="K94" s="174">
        <v>0</v>
      </c>
      <c r="L94" s="174">
        <f>AO94</f>
        <v>0.7934785427475658</v>
      </c>
      <c r="M94" s="174">
        <v>0</v>
      </c>
      <c r="N94" s="174">
        <v>0</v>
      </c>
      <c r="O94" s="174">
        <v>0</v>
      </c>
      <c r="P94" s="174">
        <v>0</v>
      </c>
      <c r="Q94" s="174">
        <v>0</v>
      </c>
      <c r="R94" s="174">
        <v>0</v>
      </c>
      <c r="S94" s="174">
        <v>0</v>
      </c>
      <c r="T94" s="174">
        <v>0</v>
      </c>
      <c r="U94" s="174">
        <v>0</v>
      </c>
      <c r="V94" s="174">
        <v>0</v>
      </c>
      <c r="W94" s="174">
        <v>0</v>
      </c>
      <c r="X94" s="174">
        <v>0</v>
      </c>
      <c r="Y94" s="174">
        <v>0</v>
      </c>
      <c r="Z94" s="174">
        <v>0</v>
      </c>
      <c r="AA94" s="174">
        <v>0</v>
      </c>
      <c r="AB94" s="174">
        <v>0</v>
      </c>
      <c r="AC94" s="174">
        <v>0</v>
      </c>
      <c r="AD94" s="174">
        <v>0</v>
      </c>
      <c r="AE94" s="174">
        <v>0</v>
      </c>
      <c r="AF94" s="174">
        <v>0</v>
      </c>
      <c r="AG94" s="174">
        <v>0</v>
      </c>
      <c r="AH94" s="174">
        <v>0</v>
      </c>
      <c r="AI94" s="174">
        <v>0</v>
      </c>
      <c r="AJ94" s="174">
        <v>0</v>
      </c>
      <c r="AK94" s="174">
        <v>0</v>
      </c>
      <c r="AL94" s="174">
        <v>0</v>
      </c>
      <c r="AM94" s="1111">
        <v>0</v>
      </c>
      <c r="AO94" s="179">
        <f>-図11!$BA14/(図11!$AW14)</f>
        <v>0.7934785427475658</v>
      </c>
      <c r="AP94" s="1512"/>
    </row>
    <row r="95" spans="1:42">
      <c r="A95" s="1106" t="s">
        <v>39</v>
      </c>
      <c r="B95" s="132" t="s">
        <v>47</v>
      </c>
      <c r="C95" s="174">
        <v>0</v>
      </c>
      <c r="D95" s="174">
        <v>0</v>
      </c>
      <c r="E95" s="174">
        <v>0</v>
      </c>
      <c r="F95" s="174">
        <v>0</v>
      </c>
      <c r="G95" s="174">
        <v>0</v>
      </c>
      <c r="H95" s="174">
        <v>0</v>
      </c>
      <c r="I95" s="174">
        <v>0</v>
      </c>
      <c r="J95" s="174">
        <v>0</v>
      </c>
      <c r="K95" s="174">
        <v>0</v>
      </c>
      <c r="L95" s="174">
        <v>0</v>
      </c>
      <c r="M95" s="174">
        <f>AO95</f>
        <v>0.94375341949776725</v>
      </c>
      <c r="N95" s="174">
        <v>0</v>
      </c>
      <c r="O95" s="174">
        <v>0</v>
      </c>
      <c r="P95" s="174">
        <v>0</v>
      </c>
      <c r="Q95" s="174">
        <v>0</v>
      </c>
      <c r="R95" s="174">
        <v>0</v>
      </c>
      <c r="S95" s="174">
        <v>0</v>
      </c>
      <c r="T95" s="174">
        <v>0</v>
      </c>
      <c r="U95" s="174">
        <v>0</v>
      </c>
      <c r="V95" s="174">
        <v>0</v>
      </c>
      <c r="W95" s="174">
        <v>0</v>
      </c>
      <c r="X95" s="174">
        <v>0</v>
      </c>
      <c r="Y95" s="174">
        <v>0</v>
      </c>
      <c r="Z95" s="174">
        <v>0</v>
      </c>
      <c r="AA95" s="174">
        <v>0</v>
      </c>
      <c r="AB95" s="174">
        <v>0</v>
      </c>
      <c r="AC95" s="174">
        <v>0</v>
      </c>
      <c r="AD95" s="174">
        <v>0</v>
      </c>
      <c r="AE95" s="174">
        <v>0</v>
      </c>
      <c r="AF95" s="174">
        <v>0</v>
      </c>
      <c r="AG95" s="174">
        <v>0</v>
      </c>
      <c r="AH95" s="174">
        <v>0</v>
      </c>
      <c r="AI95" s="174">
        <v>0</v>
      </c>
      <c r="AJ95" s="174">
        <v>0</v>
      </c>
      <c r="AK95" s="174">
        <v>0</v>
      </c>
      <c r="AL95" s="174">
        <v>0</v>
      </c>
      <c r="AM95" s="1111">
        <v>0</v>
      </c>
      <c r="AO95" s="179">
        <f>-図11!$BA15/(図11!$AW15)</f>
        <v>0.94375341949776725</v>
      </c>
      <c r="AP95" s="1512"/>
    </row>
    <row r="96" spans="1:42">
      <c r="A96" s="1107">
        <v>10</v>
      </c>
      <c r="B96" s="132" t="s">
        <v>2</v>
      </c>
      <c r="C96" s="174">
        <v>0</v>
      </c>
      <c r="D96" s="174">
        <v>0</v>
      </c>
      <c r="E96" s="174">
        <v>0</v>
      </c>
      <c r="F96" s="174">
        <v>0</v>
      </c>
      <c r="G96" s="174">
        <v>0</v>
      </c>
      <c r="H96" s="174">
        <v>0</v>
      </c>
      <c r="I96" s="174">
        <v>0</v>
      </c>
      <c r="J96" s="174">
        <v>0</v>
      </c>
      <c r="K96" s="174">
        <v>0</v>
      </c>
      <c r="L96" s="174">
        <v>0</v>
      </c>
      <c r="M96" s="174">
        <v>0</v>
      </c>
      <c r="N96" s="174">
        <f>AO96</f>
        <v>0.95438197466301389</v>
      </c>
      <c r="O96" s="174">
        <v>0</v>
      </c>
      <c r="P96" s="174">
        <v>0</v>
      </c>
      <c r="Q96" s="174">
        <v>0</v>
      </c>
      <c r="R96" s="174">
        <v>0</v>
      </c>
      <c r="S96" s="174">
        <v>0</v>
      </c>
      <c r="T96" s="174">
        <v>0</v>
      </c>
      <c r="U96" s="174">
        <v>0</v>
      </c>
      <c r="V96" s="174">
        <v>0</v>
      </c>
      <c r="W96" s="174">
        <v>0</v>
      </c>
      <c r="X96" s="174">
        <v>0</v>
      </c>
      <c r="Y96" s="174">
        <v>0</v>
      </c>
      <c r="Z96" s="174">
        <v>0</v>
      </c>
      <c r="AA96" s="174">
        <v>0</v>
      </c>
      <c r="AB96" s="174">
        <v>0</v>
      </c>
      <c r="AC96" s="174">
        <v>0</v>
      </c>
      <c r="AD96" s="174">
        <v>0</v>
      </c>
      <c r="AE96" s="174">
        <v>0</v>
      </c>
      <c r="AF96" s="174">
        <v>0</v>
      </c>
      <c r="AG96" s="174">
        <v>0</v>
      </c>
      <c r="AH96" s="174">
        <v>0</v>
      </c>
      <c r="AI96" s="174">
        <v>0</v>
      </c>
      <c r="AJ96" s="174">
        <v>0</v>
      </c>
      <c r="AK96" s="174">
        <v>0</v>
      </c>
      <c r="AL96" s="174">
        <v>0</v>
      </c>
      <c r="AM96" s="1111">
        <v>0</v>
      </c>
      <c r="AO96" s="179">
        <f>-図11!$BA16/(図11!$AW16)</f>
        <v>0.95438197466301389</v>
      </c>
      <c r="AP96" s="1512"/>
    </row>
    <row r="97" spans="1:42">
      <c r="A97" s="1107">
        <v>11</v>
      </c>
      <c r="B97" s="132" t="s">
        <v>48</v>
      </c>
      <c r="C97" s="174">
        <v>0</v>
      </c>
      <c r="D97" s="174">
        <v>0</v>
      </c>
      <c r="E97" s="174">
        <v>0</v>
      </c>
      <c r="F97" s="174">
        <v>0</v>
      </c>
      <c r="G97" s="174">
        <v>0</v>
      </c>
      <c r="H97" s="174">
        <v>0</v>
      </c>
      <c r="I97" s="174">
        <v>0</v>
      </c>
      <c r="J97" s="174">
        <v>0</v>
      </c>
      <c r="K97" s="174">
        <v>0</v>
      </c>
      <c r="L97" s="174">
        <v>0</v>
      </c>
      <c r="M97" s="174">
        <v>0</v>
      </c>
      <c r="N97" s="174">
        <v>0</v>
      </c>
      <c r="O97" s="174">
        <f>AO97</f>
        <v>0.55446699485797701</v>
      </c>
      <c r="P97" s="174">
        <v>0</v>
      </c>
      <c r="Q97" s="174">
        <v>0</v>
      </c>
      <c r="R97" s="174">
        <v>0</v>
      </c>
      <c r="S97" s="174">
        <v>0</v>
      </c>
      <c r="T97" s="174">
        <v>0</v>
      </c>
      <c r="U97" s="174">
        <v>0</v>
      </c>
      <c r="V97" s="174">
        <v>0</v>
      </c>
      <c r="W97" s="174">
        <v>0</v>
      </c>
      <c r="X97" s="174">
        <v>0</v>
      </c>
      <c r="Y97" s="174">
        <v>0</v>
      </c>
      <c r="Z97" s="174">
        <v>0</v>
      </c>
      <c r="AA97" s="174">
        <v>0</v>
      </c>
      <c r="AB97" s="174">
        <v>0</v>
      </c>
      <c r="AC97" s="174">
        <v>0</v>
      </c>
      <c r="AD97" s="174">
        <v>0</v>
      </c>
      <c r="AE97" s="174">
        <v>0</v>
      </c>
      <c r="AF97" s="174">
        <v>0</v>
      </c>
      <c r="AG97" s="174">
        <v>0</v>
      </c>
      <c r="AH97" s="174">
        <v>0</v>
      </c>
      <c r="AI97" s="174">
        <v>0</v>
      </c>
      <c r="AJ97" s="174">
        <v>0</v>
      </c>
      <c r="AK97" s="174">
        <v>0</v>
      </c>
      <c r="AL97" s="174">
        <v>0</v>
      </c>
      <c r="AM97" s="1111">
        <v>0</v>
      </c>
      <c r="AO97" s="179">
        <f>-図11!$BA17/(図11!$AW17)</f>
        <v>0.55446699485797701</v>
      </c>
      <c r="AP97" s="1512"/>
    </row>
    <row r="98" spans="1:42">
      <c r="A98" s="1107">
        <v>12</v>
      </c>
      <c r="B98" s="132" t="s">
        <v>49</v>
      </c>
      <c r="C98" s="174">
        <v>0</v>
      </c>
      <c r="D98" s="174">
        <v>0</v>
      </c>
      <c r="E98" s="174">
        <v>0</v>
      </c>
      <c r="F98" s="174">
        <v>0</v>
      </c>
      <c r="G98" s="174">
        <v>0</v>
      </c>
      <c r="H98" s="174">
        <v>0</v>
      </c>
      <c r="I98" s="174">
        <v>0</v>
      </c>
      <c r="J98" s="174">
        <v>0</v>
      </c>
      <c r="K98" s="174">
        <v>0</v>
      </c>
      <c r="L98" s="174">
        <v>0</v>
      </c>
      <c r="M98" s="174">
        <v>0</v>
      </c>
      <c r="N98" s="174">
        <v>0</v>
      </c>
      <c r="O98" s="174">
        <v>0</v>
      </c>
      <c r="P98" s="174">
        <f>AO98</f>
        <v>0.89951792650525064</v>
      </c>
      <c r="Q98" s="174">
        <v>0</v>
      </c>
      <c r="R98" s="174">
        <v>0</v>
      </c>
      <c r="S98" s="174">
        <v>0</v>
      </c>
      <c r="T98" s="174">
        <v>0</v>
      </c>
      <c r="U98" s="174">
        <v>0</v>
      </c>
      <c r="V98" s="174">
        <v>0</v>
      </c>
      <c r="W98" s="174">
        <v>0</v>
      </c>
      <c r="X98" s="174">
        <v>0</v>
      </c>
      <c r="Y98" s="174">
        <v>0</v>
      </c>
      <c r="Z98" s="174">
        <v>0</v>
      </c>
      <c r="AA98" s="174">
        <v>0</v>
      </c>
      <c r="AB98" s="174">
        <v>0</v>
      </c>
      <c r="AC98" s="174">
        <v>0</v>
      </c>
      <c r="AD98" s="174">
        <v>0</v>
      </c>
      <c r="AE98" s="174">
        <v>0</v>
      </c>
      <c r="AF98" s="174">
        <v>0</v>
      </c>
      <c r="AG98" s="174">
        <v>0</v>
      </c>
      <c r="AH98" s="174">
        <v>0</v>
      </c>
      <c r="AI98" s="174">
        <v>0</v>
      </c>
      <c r="AJ98" s="174">
        <v>0</v>
      </c>
      <c r="AK98" s="174">
        <v>0</v>
      </c>
      <c r="AL98" s="174">
        <v>0</v>
      </c>
      <c r="AM98" s="1111">
        <v>0</v>
      </c>
      <c r="AO98" s="179">
        <f>-図11!$BA18/(図11!$AW18)</f>
        <v>0.89951792650525064</v>
      </c>
      <c r="AP98" s="1512"/>
    </row>
    <row r="99" spans="1:42">
      <c r="A99" s="1107">
        <v>13</v>
      </c>
      <c r="B99" s="132" t="s">
        <v>50</v>
      </c>
      <c r="C99" s="174">
        <v>0</v>
      </c>
      <c r="D99" s="174">
        <v>0</v>
      </c>
      <c r="E99" s="174">
        <v>0</v>
      </c>
      <c r="F99" s="174">
        <v>0</v>
      </c>
      <c r="G99" s="174">
        <v>0</v>
      </c>
      <c r="H99" s="174">
        <v>0</v>
      </c>
      <c r="I99" s="174">
        <v>0</v>
      </c>
      <c r="J99" s="174">
        <v>0</v>
      </c>
      <c r="K99" s="174">
        <v>0</v>
      </c>
      <c r="L99" s="174">
        <v>0</v>
      </c>
      <c r="M99" s="174">
        <v>0</v>
      </c>
      <c r="N99" s="174">
        <v>0</v>
      </c>
      <c r="O99" s="174">
        <v>0</v>
      </c>
      <c r="P99" s="174">
        <v>0</v>
      </c>
      <c r="Q99" s="174">
        <f>AO99</f>
        <v>0.98963327447902028</v>
      </c>
      <c r="R99" s="174">
        <v>0</v>
      </c>
      <c r="S99" s="174">
        <v>0</v>
      </c>
      <c r="T99" s="174">
        <v>0</v>
      </c>
      <c r="U99" s="174">
        <v>0</v>
      </c>
      <c r="V99" s="174">
        <v>0</v>
      </c>
      <c r="W99" s="174">
        <v>0</v>
      </c>
      <c r="X99" s="174">
        <v>0</v>
      </c>
      <c r="Y99" s="174">
        <v>0</v>
      </c>
      <c r="Z99" s="174">
        <v>0</v>
      </c>
      <c r="AA99" s="174">
        <v>0</v>
      </c>
      <c r="AB99" s="174">
        <v>0</v>
      </c>
      <c r="AC99" s="174">
        <v>0</v>
      </c>
      <c r="AD99" s="174">
        <v>0</v>
      </c>
      <c r="AE99" s="174">
        <v>0</v>
      </c>
      <c r="AF99" s="174">
        <v>0</v>
      </c>
      <c r="AG99" s="174">
        <v>0</v>
      </c>
      <c r="AH99" s="174">
        <v>0</v>
      </c>
      <c r="AI99" s="174">
        <v>0</v>
      </c>
      <c r="AJ99" s="174">
        <v>0</v>
      </c>
      <c r="AK99" s="174">
        <v>0</v>
      </c>
      <c r="AL99" s="174">
        <v>0</v>
      </c>
      <c r="AM99" s="1111">
        <v>0</v>
      </c>
      <c r="AO99" s="179">
        <f>-図11!$BA19/(図11!$AW19)</f>
        <v>0.98963327447902028</v>
      </c>
      <c r="AP99" s="1512"/>
    </row>
    <row r="100" spans="1:42">
      <c r="A100" s="1107">
        <v>14</v>
      </c>
      <c r="B100" s="132" t="s">
        <v>51</v>
      </c>
      <c r="C100" s="174">
        <v>0</v>
      </c>
      <c r="D100" s="174">
        <v>0</v>
      </c>
      <c r="E100" s="174">
        <v>0</v>
      </c>
      <c r="F100" s="174">
        <v>0</v>
      </c>
      <c r="G100" s="174">
        <v>0</v>
      </c>
      <c r="H100" s="174">
        <v>0</v>
      </c>
      <c r="I100" s="174">
        <v>0</v>
      </c>
      <c r="J100" s="174">
        <v>0</v>
      </c>
      <c r="K100" s="174">
        <v>0</v>
      </c>
      <c r="L100" s="174">
        <v>0</v>
      </c>
      <c r="M100" s="174">
        <v>0</v>
      </c>
      <c r="N100" s="174">
        <v>0</v>
      </c>
      <c r="O100" s="174">
        <v>0</v>
      </c>
      <c r="P100" s="174">
        <v>0</v>
      </c>
      <c r="Q100" s="174">
        <v>0</v>
      </c>
      <c r="R100" s="174">
        <f>AO100</f>
        <v>0.83031542490855847</v>
      </c>
      <c r="S100" s="174">
        <v>0</v>
      </c>
      <c r="T100" s="174">
        <v>0</v>
      </c>
      <c r="U100" s="174">
        <v>0</v>
      </c>
      <c r="V100" s="174">
        <v>0</v>
      </c>
      <c r="W100" s="174">
        <v>0</v>
      </c>
      <c r="X100" s="174">
        <v>0</v>
      </c>
      <c r="Y100" s="174">
        <v>0</v>
      </c>
      <c r="Z100" s="174">
        <v>0</v>
      </c>
      <c r="AA100" s="174">
        <v>0</v>
      </c>
      <c r="AB100" s="174">
        <v>0</v>
      </c>
      <c r="AC100" s="174">
        <v>0</v>
      </c>
      <c r="AD100" s="174">
        <v>0</v>
      </c>
      <c r="AE100" s="174">
        <v>0</v>
      </c>
      <c r="AF100" s="174">
        <v>0</v>
      </c>
      <c r="AG100" s="174">
        <v>0</v>
      </c>
      <c r="AH100" s="174">
        <v>0</v>
      </c>
      <c r="AI100" s="174">
        <v>0</v>
      </c>
      <c r="AJ100" s="174">
        <v>0</v>
      </c>
      <c r="AK100" s="174">
        <v>0</v>
      </c>
      <c r="AL100" s="174">
        <v>0</v>
      </c>
      <c r="AM100" s="1111">
        <v>0</v>
      </c>
      <c r="AO100" s="179">
        <f>-図11!$BA20/(図11!$AW20)</f>
        <v>0.83031542490855847</v>
      </c>
      <c r="AP100" s="1512"/>
    </row>
    <row r="101" spans="1:42">
      <c r="A101" s="1107">
        <v>15</v>
      </c>
      <c r="B101" s="132" t="s">
        <v>52</v>
      </c>
      <c r="C101" s="174">
        <v>0</v>
      </c>
      <c r="D101" s="174">
        <v>0</v>
      </c>
      <c r="E101" s="174">
        <v>0</v>
      </c>
      <c r="F101" s="174">
        <v>0</v>
      </c>
      <c r="G101" s="174">
        <v>0</v>
      </c>
      <c r="H101" s="174">
        <v>0</v>
      </c>
      <c r="I101" s="174">
        <v>0</v>
      </c>
      <c r="J101" s="174">
        <v>0</v>
      </c>
      <c r="K101" s="174">
        <v>0</v>
      </c>
      <c r="L101" s="174">
        <v>0</v>
      </c>
      <c r="M101" s="174">
        <v>0</v>
      </c>
      <c r="N101" s="174">
        <v>0</v>
      </c>
      <c r="O101" s="174">
        <v>0</v>
      </c>
      <c r="P101" s="174">
        <v>0</v>
      </c>
      <c r="Q101" s="174">
        <v>0</v>
      </c>
      <c r="R101" s="174">
        <v>0</v>
      </c>
      <c r="S101" s="174">
        <f>AO101</f>
        <v>0.89200985316579784</v>
      </c>
      <c r="T101" s="174">
        <v>0</v>
      </c>
      <c r="U101" s="174">
        <v>0</v>
      </c>
      <c r="V101" s="174">
        <v>0</v>
      </c>
      <c r="W101" s="174">
        <v>0</v>
      </c>
      <c r="X101" s="174">
        <v>0</v>
      </c>
      <c r="Y101" s="174">
        <v>0</v>
      </c>
      <c r="Z101" s="174">
        <v>0</v>
      </c>
      <c r="AA101" s="174">
        <v>0</v>
      </c>
      <c r="AB101" s="174">
        <v>0</v>
      </c>
      <c r="AC101" s="174">
        <v>0</v>
      </c>
      <c r="AD101" s="174">
        <v>0</v>
      </c>
      <c r="AE101" s="174">
        <v>0</v>
      </c>
      <c r="AF101" s="174">
        <v>0</v>
      </c>
      <c r="AG101" s="174">
        <v>0</v>
      </c>
      <c r="AH101" s="174">
        <v>0</v>
      </c>
      <c r="AI101" s="174">
        <v>0</v>
      </c>
      <c r="AJ101" s="174">
        <v>0</v>
      </c>
      <c r="AK101" s="174">
        <v>0</v>
      </c>
      <c r="AL101" s="174">
        <v>0</v>
      </c>
      <c r="AM101" s="1111">
        <v>0</v>
      </c>
      <c r="AO101" s="179">
        <f>-図11!$BA21/(図11!$AW21)</f>
        <v>0.89200985316579784</v>
      </c>
      <c r="AP101" s="1512"/>
    </row>
    <row r="102" spans="1:42">
      <c r="A102" s="1107">
        <v>16</v>
      </c>
      <c r="B102" s="132" t="s">
        <v>53</v>
      </c>
      <c r="C102" s="174">
        <v>0</v>
      </c>
      <c r="D102" s="174">
        <v>0</v>
      </c>
      <c r="E102" s="174">
        <v>0</v>
      </c>
      <c r="F102" s="174">
        <v>0</v>
      </c>
      <c r="G102" s="174">
        <v>0</v>
      </c>
      <c r="H102" s="174">
        <v>0</v>
      </c>
      <c r="I102" s="174">
        <v>0</v>
      </c>
      <c r="J102" s="174">
        <v>0</v>
      </c>
      <c r="K102" s="174">
        <v>0</v>
      </c>
      <c r="L102" s="174">
        <v>0</v>
      </c>
      <c r="M102" s="174">
        <v>0</v>
      </c>
      <c r="N102" s="174">
        <v>0</v>
      </c>
      <c r="O102" s="174">
        <v>0</v>
      </c>
      <c r="P102" s="174">
        <v>0</v>
      </c>
      <c r="Q102" s="174">
        <v>0</v>
      </c>
      <c r="R102" s="174">
        <v>0</v>
      </c>
      <c r="S102" s="174">
        <v>0</v>
      </c>
      <c r="T102" s="174">
        <f>AO102</f>
        <v>0.92484652484647112</v>
      </c>
      <c r="U102" s="174">
        <v>0</v>
      </c>
      <c r="V102" s="174">
        <v>0</v>
      </c>
      <c r="W102" s="174">
        <v>0</v>
      </c>
      <c r="X102" s="174">
        <v>0</v>
      </c>
      <c r="Y102" s="174">
        <v>0</v>
      </c>
      <c r="Z102" s="174">
        <v>0</v>
      </c>
      <c r="AA102" s="174">
        <v>0</v>
      </c>
      <c r="AB102" s="174">
        <v>0</v>
      </c>
      <c r="AC102" s="174">
        <v>0</v>
      </c>
      <c r="AD102" s="174">
        <v>0</v>
      </c>
      <c r="AE102" s="174">
        <v>0</v>
      </c>
      <c r="AF102" s="174">
        <v>0</v>
      </c>
      <c r="AG102" s="174">
        <v>0</v>
      </c>
      <c r="AH102" s="174">
        <v>0</v>
      </c>
      <c r="AI102" s="174">
        <v>0</v>
      </c>
      <c r="AJ102" s="174">
        <v>0</v>
      </c>
      <c r="AK102" s="174">
        <v>0</v>
      </c>
      <c r="AL102" s="174">
        <v>0</v>
      </c>
      <c r="AM102" s="1111">
        <v>0</v>
      </c>
      <c r="AO102" s="179">
        <f>-図11!$BA22/(図11!$AW22)</f>
        <v>0.92484652484647112</v>
      </c>
      <c r="AP102" s="1512"/>
    </row>
    <row r="103" spans="1:42">
      <c r="A103" s="1107">
        <v>17</v>
      </c>
      <c r="B103" s="132" t="s">
        <v>54</v>
      </c>
      <c r="C103" s="174">
        <v>0</v>
      </c>
      <c r="D103" s="174">
        <v>0</v>
      </c>
      <c r="E103" s="174">
        <v>0</v>
      </c>
      <c r="F103" s="174">
        <v>0</v>
      </c>
      <c r="G103" s="174">
        <v>0</v>
      </c>
      <c r="H103" s="174">
        <v>0</v>
      </c>
      <c r="I103" s="174">
        <v>0</v>
      </c>
      <c r="J103" s="174">
        <v>0</v>
      </c>
      <c r="K103" s="174">
        <v>0</v>
      </c>
      <c r="L103" s="174">
        <v>0</v>
      </c>
      <c r="M103" s="174">
        <v>0</v>
      </c>
      <c r="N103" s="174">
        <v>0</v>
      </c>
      <c r="O103" s="174">
        <v>0</v>
      </c>
      <c r="P103" s="174">
        <v>0</v>
      </c>
      <c r="Q103" s="174">
        <v>0</v>
      </c>
      <c r="R103" s="174">
        <v>0</v>
      </c>
      <c r="S103" s="174">
        <v>0</v>
      </c>
      <c r="T103" s="174">
        <v>0</v>
      </c>
      <c r="U103" s="174">
        <f>AO103</f>
        <v>0.83527134398894975</v>
      </c>
      <c r="V103" s="174">
        <v>0</v>
      </c>
      <c r="W103" s="174">
        <v>0</v>
      </c>
      <c r="X103" s="174">
        <v>0</v>
      </c>
      <c r="Y103" s="174">
        <v>0</v>
      </c>
      <c r="Z103" s="174">
        <v>0</v>
      </c>
      <c r="AA103" s="174">
        <v>0</v>
      </c>
      <c r="AB103" s="174">
        <v>0</v>
      </c>
      <c r="AC103" s="174">
        <v>0</v>
      </c>
      <c r="AD103" s="174">
        <v>0</v>
      </c>
      <c r="AE103" s="174">
        <v>0</v>
      </c>
      <c r="AF103" s="174">
        <v>0</v>
      </c>
      <c r="AG103" s="174">
        <v>0</v>
      </c>
      <c r="AH103" s="174">
        <v>0</v>
      </c>
      <c r="AI103" s="174">
        <v>0</v>
      </c>
      <c r="AJ103" s="174">
        <v>0</v>
      </c>
      <c r="AK103" s="174">
        <v>0</v>
      </c>
      <c r="AL103" s="174">
        <v>0</v>
      </c>
      <c r="AM103" s="1111">
        <v>0</v>
      </c>
      <c r="AO103" s="179">
        <f>-図11!$BA23/(図11!$AW23)</f>
        <v>0.83527134398894975</v>
      </c>
      <c r="AP103" s="1512"/>
    </row>
    <row r="104" spans="1:42">
      <c r="A104" s="1107">
        <v>18</v>
      </c>
      <c r="B104" s="132" t="s">
        <v>3</v>
      </c>
      <c r="C104" s="174">
        <v>0</v>
      </c>
      <c r="D104" s="174">
        <v>0</v>
      </c>
      <c r="E104" s="174">
        <v>0</v>
      </c>
      <c r="F104" s="174">
        <v>0</v>
      </c>
      <c r="G104" s="174">
        <v>0</v>
      </c>
      <c r="H104" s="174">
        <v>0</v>
      </c>
      <c r="I104" s="174">
        <v>0</v>
      </c>
      <c r="J104" s="174">
        <v>0</v>
      </c>
      <c r="K104" s="174">
        <v>0</v>
      </c>
      <c r="L104" s="174">
        <v>0</v>
      </c>
      <c r="M104" s="174">
        <v>0</v>
      </c>
      <c r="N104" s="174">
        <v>0</v>
      </c>
      <c r="O104" s="174">
        <v>0</v>
      </c>
      <c r="P104" s="174">
        <v>0</v>
      </c>
      <c r="Q104" s="174">
        <v>0</v>
      </c>
      <c r="R104" s="174">
        <v>0</v>
      </c>
      <c r="S104" s="174">
        <v>0</v>
      </c>
      <c r="T104" s="174">
        <v>0</v>
      </c>
      <c r="U104" s="174">
        <v>0</v>
      </c>
      <c r="V104" s="174">
        <f>AO104</f>
        <v>0.94727692959528065</v>
      </c>
      <c r="W104" s="174">
        <v>0</v>
      </c>
      <c r="X104" s="174">
        <v>0</v>
      </c>
      <c r="Y104" s="174">
        <v>0</v>
      </c>
      <c r="Z104" s="174">
        <v>0</v>
      </c>
      <c r="AA104" s="174">
        <v>0</v>
      </c>
      <c r="AB104" s="174">
        <v>0</v>
      </c>
      <c r="AC104" s="174">
        <v>0</v>
      </c>
      <c r="AD104" s="174">
        <v>0</v>
      </c>
      <c r="AE104" s="174">
        <v>0</v>
      </c>
      <c r="AF104" s="174">
        <v>0</v>
      </c>
      <c r="AG104" s="174">
        <v>0</v>
      </c>
      <c r="AH104" s="174">
        <v>0</v>
      </c>
      <c r="AI104" s="174">
        <v>0</v>
      </c>
      <c r="AJ104" s="174">
        <v>0</v>
      </c>
      <c r="AK104" s="174">
        <v>0</v>
      </c>
      <c r="AL104" s="174">
        <v>0</v>
      </c>
      <c r="AM104" s="1111">
        <v>0</v>
      </c>
      <c r="AO104" s="179">
        <f>-図11!$BA24/(図11!$AW24)</f>
        <v>0.94727692959528065</v>
      </c>
      <c r="AP104" s="1512"/>
    </row>
    <row r="105" spans="1:42">
      <c r="A105" s="1107">
        <v>19</v>
      </c>
      <c r="B105" s="132" t="s">
        <v>55</v>
      </c>
      <c r="C105" s="174">
        <v>0</v>
      </c>
      <c r="D105" s="174">
        <v>0</v>
      </c>
      <c r="E105" s="174">
        <v>0</v>
      </c>
      <c r="F105" s="174">
        <v>0</v>
      </c>
      <c r="G105" s="174">
        <v>0</v>
      </c>
      <c r="H105" s="174">
        <v>0</v>
      </c>
      <c r="I105" s="174">
        <v>0</v>
      </c>
      <c r="J105" s="174">
        <v>0</v>
      </c>
      <c r="K105" s="174">
        <v>0</v>
      </c>
      <c r="L105" s="174">
        <v>0</v>
      </c>
      <c r="M105" s="174">
        <v>0</v>
      </c>
      <c r="N105" s="174">
        <v>0</v>
      </c>
      <c r="O105" s="174">
        <v>0</v>
      </c>
      <c r="P105" s="174">
        <v>0</v>
      </c>
      <c r="Q105" s="174">
        <v>0</v>
      </c>
      <c r="R105" s="174">
        <v>0</v>
      </c>
      <c r="S105" s="174">
        <v>0</v>
      </c>
      <c r="T105" s="174">
        <v>0</v>
      </c>
      <c r="U105" s="174">
        <v>0</v>
      </c>
      <c r="V105" s="174">
        <v>0</v>
      </c>
      <c r="W105" s="174">
        <f>AO105</f>
        <v>0.76711663374858408</v>
      </c>
      <c r="X105" s="174">
        <v>0</v>
      </c>
      <c r="Y105" s="174">
        <v>0</v>
      </c>
      <c r="Z105" s="174">
        <v>0</v>
      </c>
      <c r="AA105" s="174">
        <v>0</v>
      </c>
      <c r="AB105" s="174">
        <v>0</v>
      </c>
      <c r="AC105" s="174">
        <v>0</v>
      </c>
      <c r="AD105" s="174">
        <v>0</v>
      </c>
      <c r="AE105" s="174">
        <v>0</v>
      </c>
      <c r="AF105" s="174">
        <v>0</v>
      </c>
      <c r="AG105" s="174">
        <v>0</v>
      </c>
      <c r="AH105" s="174">
        <v>0</v>
      </c>
      <c r="AI105" s="174">
        <v>0</v>
      </c>
      <c r="AJ105" s="174">
        <v>0</v>
      </c>
      <c r="AK105" s="174">
        <v>0</v>
      </c>
      <c r="AL105" s="174">
        <v>0</v>
      </c>
      <c r="AM105" s="1111">
        <v>0</v>
      </c>
      <c r="AO105" s="179">
        <f>-図11!$BA25/(図11!$AW25)</f>
        <v>0.76711663374858408</v>
      </c>
      <c r="AP105" s="1512"/>
    </row>
    <row r="106" spans="1:42">
      <c r="A106" s="1107">
        <v>20</v>
      </c>
      <c r="B106" s="132" t="s">
        <v>56</v>
      </c>
      <c r="C106" s="174">
        <v>0</v>
      </c>
      <c r="D106" s="174">
        <v>0</v>
      </c>
      <c r="E106" s="174">
        <v>0</v>
      </c>
      <c r="F106" s="174">
        <v>0</v>
      </c>
      <c r="G106" s="174">
        <v>0</v>
      </c>
      <c r="H106" s="174">
        <v>0</v>
      </c>
      <c r="I106" s="174">
        <v>0</v>
      </c>
      <c r="J106" s="174">
        <v>0</v>
      </c>
      <c r="K106" s="174">
        <v>0</v>
      </c>
      <c r="L106" s="174">
        <v>0</v>
      </c>
      <c r="M106" s="174">
        <v>0</v>
      </c>
      <c r="N106" s="174">
        <v>0</v>
      </c>
      <c r="O106" s="174">
        <v>0</v>
      </c>
      <c r="P106" s="174">
        <v>0</v>
      </c>
      <c r="Q106" s="174">
        <v>0</v>
      </c>
      <c r="R106" s="174">
        <v>0</v>
      </c>
      <c r="S106" s="174">
        <v>0</v>
      </c>
      <c r="T106" s="174">
        <v>0</v>
      </c>
      <c r="U106" s="174">
        <v>0</v>
      </c>
      <c r="V106" s="174">
        <v>0</v>
      </c>
      <c r="W106" s="174">
        <v>0</v>
      </c>
      <c r="X106" s="174">
        <f>AO106</f>
        <v>0</v>
      </c>
      <c r="Y106" s="174">
        <v>0</v>
      </c>
      <c r="Z106" s="174">
        <v>0</v>
      </c>
      <c r="AA106" s="174">
        <v>0</v>
      </c>
      <c r="AB106" s="174">
        <v>0</v>
      </c>
      <c r="AC106" s="174">
        <v>0</v>
      </c>
      <c r="AD106" s="174">
        <v>0</v>
      </c>
      <c r="AE106" s="174">
        <v>0</v>
      </c>
      <c r="AF106" s="174">
        <v>0</v>
      </c>
      <c r="AG106" s="174">
        <v>0</v>
      </c>
      <c r="AH106" s="174">
        <v>0</v>
      </c>
      <c r="AI106" s="174">
        <v>0</v>
      </c>
      <c r="AJ106" s="174">
        <v>0</v>
      </c>
      <c r="AK106" s="174">
        <v>0</v>
      </c>
      <c r="AL106" s="174">
        <v>0</v>
      </c>
      <c r="AM106" s="1111">
        <v>0</v>
      </c>
      <c r="AO106" s="179">
        <f>-図11!$BA26/(図11!$AW26)</f>
        <v>0</v>
      </c>
      <c r="AP106" s="1512"/>
    </row>
    <row r="107" spans="1:42">
      <c r="A107" s="1107">
        <v>21</v>
      </c>
      <c r="B107" s="132" t="s">
        <v>57</v>
      </c>
      <c r="C107" s="174">
        <v>0</v>
      </c>
      <c r="D107" s="174">
        <v>0</v>
      </c>
      <c r="E107" s="174">
        <v>0</v>
      </c>
      <c r="F107" s="174">
        <v>0</v>
      </c>
      <c r="G107" s="174">
        <v>0</v>
      </c>
      <c r="H107" s="174">
        <v>0</v>
      </c>
      <c r="I107" s="174">
        <v>0</v>
      </c>
      <c r="J107" s="174">
        <v>0</v>
      </c>
      <c r="K107" s="174">
        <v>0</v>
      </c>
      <c r="L107" s="174">
        <v>0</v>
      </c>
      <c r="M107" s="174">
        <v>0</v>
      </c>
      <c r="N107" s="174">
        <v>0</v>
      </c>
      <c r="O107" s="174">
        <v>0</v>
      </c>
      <c r="P107" s="174">
        <v>0</v>
      </c>
      <c r="Q107" s="174">
        <v>0</v>
      </c>
      <c r="R107" s="174">
        <v>0</v>
      </c>
      <c r="S107" s="174">
        <v>0</v>
      </c>
      <c r="T107" s="174">
        <v>0</v>
      </c>
      <c r="U107" s="174">
        <v>0</v>
      </c>
      <c r="V107" s="174">
        <v>0</v>
      </c>
      <c r="W107" s="174">
        <v>0</v>
      </c>
      <c r="X107" s="174">
        <v>0</v>
      </c>
      <c r="Y107" s="174">
        <f>AO107</f>
        <v>0.28286189910062087</v>
      </c>
      <c r="Z107" s="174">
        <v>0</v>
      </c>
      <c r="AA107" s="174">
        <v>0</v>
      </c>
      <c r="AB107" s="174">
        <v>0</v>
      </c>
      <c r="AC107" s="174">
        <v>0</v>
      </c>
      <c r="AD107" s="174">
        <v>0</v>
      </c>
      <c r="AE107" s="174">
        <v>0</v>
      </c>
      <c r="AF107" s="174">
        <v>0</v>
      </c>
      <c r="AG107" s="174">
        <v>0</v>
      </c>
      <c r="AH107" s="174">
        <v>0</v>
      </c>
      <c r="AI107" s="174">
        <v>0</v>
      </c>
      <c r="AJ107" s="174">
        <v>0</v>
      </c>
      <c r="AK107" s="174">
        <v>0</v>
      </c>
      <c r="AL107" s="174">
        <v>0</v>
      </c>
      <c r="AM107" s="1111">
        <v>0</v>
      </c>
      <c r="AO107" s="179">
        <f>-図11!$BA27/(図11!$AW27)</f>
        <v>0.28286189910062087</v>
      </c>
      <c r="AP107" s="1512"/>
    </row>
    <row r="108" spans="1:42">
      <c r="A108" s="1107">
        <v>22</v>
      </c>
      <c r="B108" s="132" t="s">
        <v>58</v>
      </c>
      <c r="C108" s="174">
        <v>0</v>
      </c>
      <c r="D108" s="174">
        <v>0</v>
      </c>
      <c r="E108" s="174">
        <v>0</v>
      </c>
      <c r="F108" s="174">
        <v>0</v>
      </c>
      <c r="G108" s="174">
        <v>0</v>
      </c>
      <c r="H108" s="174">
        <v>0</v>
      </c>
      <c r="I108" s="174">
        <v>0</v>
      </c>
      <c r="J108" s="174">
        <v>0</v>
      </c>
      <c r="K108" s="174">
        <v>0</v>
      </c>
      <c r="L108" s="174">
        <v>0</v>
      </c>
      <c r="M108" s="174">
        <v>0</v>
      </c>
      <c r="N108" s="174">
        <v>0</v>
      </c>
      <c r="O108" s="174">
        <v>0</v>
      </c>
      <c r="P108" s="174">
        <v>0</v>
      </c>
      <c r="Q108" s="174">
        <v>0</v>
      </c>
      <c r="R108" s="174">
        <v>0</v>
      </c>
      <c r="S108" s="174">
        <v>0</v>
      </c>
      <c r="T108" s="174">
        <v>0</v>
      </c>
      <c r="U108" s="174">
        <v>0</v>
      </c>
      <c r="V108" s="174">
        <v>0</v>
      </c>
      <c r="W108" s="174">
        <v>0</v>
      </c>
      <c r="X108" s="174">
        <v>0</v>
      </c>
      <c r="Y108" s="174">
        <v>0</v>
      </c>
      <c r="Z108" s="174">
        <f>AO108</f>
        <v>0</v>
      </c>
      <c r="AA108" s="174">
        <v>0</v>
      </c>
      <c r="AB108" s="174">
        <v>0</v>
      </c>
      <c r="AC108" s="174">
        <v>0</v>
      </c>
      <c r="AD108" s="174">
        <v>0</v>
      </c>
      <c r="AE108" s="174">
        <v>0</v>
      </c>
      <c r="AF108" s="174">
        <v>0</v>
      </c>
      <c r="AG108" s="174">
        <v>0</v>
      </c>
      <c r="AH108" s="174">
        <v>0</v>
      </c>
      <c r="AI108" s="174">
        <v>0</v>
      </c>
      <c r="AJ108" s="174">
        <v>0</v>
      </c>
      <c r="AK108" s="174">
        <v>0</v>
      </c>
      <c r="AL108" s="174">
        <v>0</v>
      </c>
      <c r="AM108" s="1111">
        <v>0</v>
      </c>
      <c r="AO108" s="179">
        <f>-図11!$BA28/(図11!$AW28)</f>
        <v>0</v>
      </c>
      <c r="AP108" s="1512"/>
    </row>
    <row r="109" spans="1:42">
      <c r="A109" s="1107">
        <v>23</v>
      </c>
      <c r="B109" s="132" t="s">
        <v>59</v>
      </c>
      <c r="C109" s="174">
        <v>0</v>
      </c>
      <c r="D109" s="174">
        <v>0</v>
      </c>
      <c r="E109" s="174">
        <v>0</v>
      </c>
      <c r="F109" s="174">
        <v>0</v>
      </c>
      <c r="G109" s="174">
        <v>0</v>
      </c>
      <c r="H109" s="174">
        <v>0</v>
      </c>
      <c r="I109" s="174">
        <v>0</v>
      </c>
      <c r="J109" s="174">
        <v>0</v>
      </c>
      <c r="K109" s="174">
        <v>0</v>
      </c>
      <c r="L109" s="174">
        <v>0</v>
      </c>
      <c r="M109" s="174">
        <v>0</v>
      </c>
      <c r="N109" s="174">
        <v>0</v>
      </c>
      <c r="O109" s="174">
        <v>0</v>
      </c>
      <c r="P109" s="174">
        <v>0</v>
      </c>
      <c r="Q109" s="174">
        <v>0</v>
      </c>
      <c r="R109" s="174">
        <v>0</v>
      </c>
      <c r="S109" s="174">
        <v>0</v>
      </c>
      <c r="T109" s="174">
        <v>0</v>
      </c>
      <c r="U109" s="174">
        <v>0</v>
      </c>
      <c r="V109" s="174">
        <v>0</v>
      </c>
      <c r="W109" s="174">
        <v>0</v>
      </c>
      <c r="X109" s="174">
        <v>0</v>
      </c>
      <c r="Y109" s="174">
        <v>0</v>
      </c>
      <c r="Z109" s="174">
        <v>0</v>
      </c>
      <c r="AA109" s="174">
        <f>AO109</f>
        <v>0.47239969454033759</v>
      </c>
      <c r="AB109" s="174">
        <v>0</v>
      </c>
      <c r="AC109" s="174">
        <v>0</v>
      </c>
      <c r="AD109" s="174">
        <v>0</v>
      </c>
      <c r="AE109" s="174">
        <v>0</v>
      </c>
      <c r="AF109" s="174">
        <v>0</v>
      </c>
      <c r="AG109" s="174">
        <v>0</v>
      </c>
      <c r="AH109" s="174">
        <v>0</v>
      </c>
      <c r="AI109" s="174">
        <v>0</v>
      </c>
      <c r="AJ109" s="174">
        <v>0</v>
      </c>
      <c r="AK109" s="174">
        <v>0</v>
      </c>
      <c r="AL109" s="174">
        <v>0</v>
      </c>
      <c r="AM109" s="1111">
        <v>0</v>
      </c>
      <c r="AO109" s="179">
        <f>-図11!$BA29/(図11!$AW29)</f>
        <v>0.47239969454033759</v>
      </c>
      <c r="AP109" s="1512"/>
    </row>
    <row r="110" spans="1:42">
      <c r="A110" s="1107">
        <v>24</v>
      </c>
      <c r="B110" s="132" t="s">
        <v>4</v>
      </c>
      <c r="C110" s="174">
        <v>0</v>
      </c>
      <c r="D110" s="174">
        <v>0</v>
      </c>
      <c r="E110" s="174">
        <v>0</v>
      </c>
      <c r="F110" s="174">
        <v>0</v>
      </c>
      <c r="G110" s="174">
        <v>0</v>
      </c>
      <c r="H110" s="174">
        <v>0</v>
      </c>
      <c r="I110" s="174">
        <v>0</v>
      </c>
      <c r="J110" s="174">
        <v>0</v>
      </c>
      <c r="K110" s="174">
        <v>0</v>
      </c>
      <c r="L110" s="174">
        <v>0</v>
      </c>
      <c r="M110" s="174">
        <v>0</v>
      </c>
      <c r="N110" s="174">
        <v>0</v>
      </c>
      <c r="O110" s="174">
        <v>0</v>
      </c>
      <c r="P110" s="174">
        <v>0</v>
      </c>
      <c r="Q110" s="174">
        <v>0</v>
      </c>
      <c r="R110" s="174">
        <v>0</v>
      </c>
      <c r="S110" s="174">
        <v>0</v>
      </c>
      <c r="T110" s="174">
        <v>0</v>
      </c>
      <c r="U110" s="174">
        <v>0</v>
      </c>
      <c r="V110" s="174">
        <v>0</v>
      </c>
      <c r="W110" s="174">
        <v>0</v>
      </c>
      <c r="X110" s="174">
        <v>0</v>
      </c>
      <c r="Y110" s="174">
        <v>0</v>
      </c>
      <c r="Z110" s="174">
        <v>0</v>
      </c>
      <c r="AA110" s="174">
        <v>0</v>
      </c>
      <c r="AB110" s="174">
        <f>AO110</f>
        <v>2.9280217490321715E-2</v>
      </c>
      <c r="AC110" s="174">
        <v>0</v>
      </c>
      <c r="AD110" s="174">
        <v>0</v>
      </c>
      <c r="AE110" s="174">
        <v>0</v>
      </c>
      <c r="AF110" s="174">
        <v>0</v>
      </c>
      <c r="AG110" s="174">
        <v>0</v>
      </c>
      <c r="AH110" s="174">
        <v>0</v>
      </c>
      <c r="AI110" s="174">
        <v>0</v>
      </c>
      <c r="AJ110" s="174">
        <v>0</v>
      </c>
      <c r="AK110" s="174">
        <v>0</v>
      </c>
      <c r="AL110" s="174">
        <v>0</v>
      </c>
      <c r="AM110" s="1111">
        <v>0</v>
      </c>
      <c r="AO110" s="179">
        <f>-図11!$BA30/(図11!$AW30)</f>
        <v>2.9280217490321715E-2</v>
      </c>
      <c r="AP110" s="1512"/>
    </row>
    <row r="111" spans="1:42">
      <c r="A111" s="1107">
        <v>25</v>
      </c>
      <c r="B111" s="132" t="s">
        <v>60</v>
      </c>
      <c r="C111" s="174">
        <v>0</v>
      </c>
      <c r="D111" s="174">
        <v>0</v>
      </c>
      <c r="E111" s="174">
        <v>0</v>
      </c>
      <c r="F111" s="174">
        <v>0</v>
      </c>
      <c r="G111" s="174">
        <v>0</v>
      </c>
      <c r="H111" s="174">
        <v>0</v>
      </c>
      <c r="I111" s="174">
        <v>0</v>
      </c>
      <c r="J111" s="174">
        <v>0</v>
      </c>
      <c r="K111" s="174">
        <v>0</v>
      </c>
      <c r="L111" s="174">
        <v>0</v>
      </c>
      <c r="M111" s="174">
        <v>0</v>
      </c>
      <c r="N111" s="174">
        <v>0</v>
      </c>
      <c r="O111" s="174">
        <v>0</v>
      </c>
      <c r="P111" s="174">
        <v>0</v>
      </c>
      <c r="Q111" s="174">
        <v>0</v>
      </c>
      <c r="R111" s="174">
        <v>0</v>
      </c>
      <c r="S111" s="174">
        <v>0</v>
      </c>
      <c r="T111" s="174">
        <v>0</v>
      </c>
      <c r="U111" s="174">
        <v>0</v>
      </c>
      <c r="V111" s="174">
        <v>0</v>
      </c>
      <c r="W111" s="174">
        <v>0</v>
      </c>
      <c r="X111" s="174">
        <v>0</v>
      </c>
      <c r="Y111" s="174">
        <v>0</v>
      </c>
      <c r="Z111" s="174">
        <v>0</v>
      </c>
      <c r="AA111" s="174">
        <v>0</v>
      </c>
      <c r="AB111" s="174">
        <v>0</v>
      </c>
      <c r="AC111" s="174">
        <f>AO111</f>
        <v>3.4797290633594956E-3</v>
      </c>
      <c r="AD111" s="174">
        <v>0</v>
      </c>
      <c r="AE111" s="174">
        <v>0</v>
      </c>
      <c r="AF111" s="174">
        <v>0</v>
      </c>
      <c r="AG111" s="174">
        <v>0</v>
      </c>
      <c r="AH111" s="174">
        <v>0</v>
      </c>
      <c r="AI111" s="174">
        <v>0</v>
      </c>
      <c r="AJ111" s="174">
        <v>0</v>
      </c>
      <c r="AK111" s="174">
        <v>0</v>
      </c>
      <c r="AL111" s="174">
        <v>0</v>
      </c>
      <c r="AM111" s="1111">
        <v>0</v>
      </c>
      <c r="AO111" s="179">
        <f>-図11!$BA31/(図11!$AW31)</f>
        <v>3.4797290633594956E-3</v>
      </c>
      <c r="AP111" s="1512"/>
    </row>
    <row r="112" spans="1:42">
      <c r="A112" s="1107">
        <v>26</v>
      </c>
      <c r="B112" s="132" t="s">
        <v>61</v>
      </c>
      <c r="C112" s="174">
        <v>0</v>
      </c>
      <c r="D112" s="174">
        <v>0</v>
      </c>
      <c r="E112" s="174">
        <v>0</v>
      </c>
      <c r="F112" s="174">
        <v>0</v>
      </c>
      <c r="G112" s="174">
        <v>0</v>
      </c>
      <c r="H112" s="174">
        <v>0</v>
      </c>
      <c r="I112" s="174">
        <v>0</v>
      </c>
      <c r="J112" s="174">
        <v>0</v>
      </c>
      <c r="K112" s="174">
        <v>0</v>
      </c>
      <c r="L112" s="174">
        <v>0</v>
      </c>
      <c r="M112" s="174">
        <v>0</v>
      </c>
      <c r="N112" s="174">
        <v>0</v>
      </c>
      <c r="O112" s="174">
        <v>0</v>
      </c>
      <c r="P112" s="174">
        <v>0</v>
      </c>
      <c r="Q112" s="174">
        <v>0</v>
      </c>
      <c r="R112" s="174">
        <v>0</v>
      </c>
      <c r="S112" s="174">
        <v>0</v>
      </c>
      <c r="T112" s="174">
        <v>0</v>
      </c>
      <c r="U112" s="174">
        <v>0</v>
      </c>
      <c r="V112" s="174">
        <v>0</v>
      </c>
      <c r="W112" s="174">
        <v>0</v>
      </c>
      <c r="X112" s="174">
        <v>0</v>
      </c>
      <c r="Y112" s="174">
        <v>0</v>
      </c>
      <c r="Z112" s="174">
        <v>0</v>
      </c>
      <c r="AA112" s="174">
        <v>0</v>
      </c>
      <c r="AB112" s="174">
        <v>0</v>
      </c>
      <c r="AC112" s="174">
        <v>0</v>
      </c>
      <c r="AD112" s="174">
        <f>AO112</f>
        <v>0.27852719211223687</v>
      </c>
      <c r="AE112" s="174">
        <v>0</v>
      </c>
      <c r="AF112" s="174">
        <v>0</v>
      </c>
      <c r="AG112" s="174">
        <v>0</v>
      </c>
      <c r="AH112" s="174">
        <v>0</v>
      </c>
      <c r="AI112" s="174">
        <v>0</v>
      </c>
      <c r="AJ112" s="174">
        <v>0</v>
      </c>
      <c r="AK112" s="174">
        <v>0</v>
      </c>
      <c r="AL112" s="174">
        <v>0</v>
      </c>
      <c r="AM112" s="1111">
        <v>0</v>
      </c>
      <c r="AO112" s="179">
        <f>-図11!$BA32/(図11!$AW32)</f>
        <v>0.27852719211223687</v>
      </c>
      <c r="AP112" s="1512"/>
    </row>
    <row r="113" spans="1:42">
      <c r="A113" s="1107">
        <v>27</v>
      </c>
      <c r="B113" s="132" t="s">
        <v>62</v>
      </c>
      <c r="C113" s="174">
        <v>0</v>
      </c>
      <c r="D113" s="174">
        <v>0</v>
      </c>
      <c r="E113" s="174">
        <v>0</v>
      </c>
      <c r="F113" s="174">
        <v>0</v>
      </c>
      <c r="G113" s="174">
        <v>0</v>
      </c>
      <c r="H113" s="174">
        <v>0</v>
      </c>
      <c r="I113" s="174">
        <v>0</v>
      </c>
      <c r="J113" s="174">
        <v>0</v>
      </c>
      <c r="K113" s="174">
        <v>0</v>
      </c>
      <c r="L113" s="174">
        <v>0</v>
      </c>
      <c r="M113" s="174">
        <v>0</v>
      </c>
      <c r="N113" s="174">
        <v>0</v>
      </c>
      <c r="O113" s="174">
        <v>0</v>
      </c>
      <c r="P113" s="174">
        <v>0</v>
      </c>
      <c r="Q113" s="174">
        <v>0</v>
      </c>
      <c r="R113" s="174">
        <v>0</v>
      </c>
      <c r="S113" s="174">
        <v>0</v>
      </c>
      <c r="T113" s="174">
        <v>0</v>
      </c>
      <c r="U113" s="174">
        <v>0</v>
      </c>
      <c r="V113" s="174">
        <v>0</v>
      </c>
      <c r="W113" s="174">
        <v>0</v>
      </c>
      <c r="X113" s="174">
        <v>0</v>
      </c>
      <c r="Y113" s="174">
        <v>0</v>
      </c>
      <c r="Z113" s="174">
        <v>0</v>
      </c>
      <c r="AA113" s="174">
        <v>0</v>
      </c>
      <c r="AB113" s="174">
        <v>0</v>
      </c>
      <c r="AC113" s="174">
        <v>0</v>
      </c>
      <c r="AD113" s="174">
        <v>0</v>
      </c>
      <c r="AE113" s="174">
        <f>AO113</f>
        <v>0.32448009922189702</v>
      </c>
      <c r="AF113" s="174">
        <v>0</v>
      </c>
      <c r="AG113" s="174">
        <v>0</v>
      </c>
      <c r="AH113" s="174">
        <v>0</v>
      </c>
      <c r="AI113" s="174">
        <v>0</v>
      </c>
      <c r="AJ113" s="174">
        <v>0</v>
      </c>
      <c r="AK113" s="174">
        <v>0</v>
      </c>
      <c r="AL113" s="174">
        <v>0</v>
      </c>
      <c r="AM113" s="1111">
        <v>0</v>
      </c>
      <c r="AO113" s="179">
        <f>-図11!$BA33/(図11!$AW33)</f>
        <v>0.32448009922189702</v>
      </c>
      <c r="AP113" s="1512"/>
    </row>
    <row r="114" spans="1:42">
      <c r="A114" s="1107">
        <v>28</v>
      </c>
      <c r="B114" s="132" t="s">
        <v>5</v>
      </c>
      <c r="C114" s="174">
        <v>0</v>
      </c>
      <c r="D114" s="174">
        <v>0</v>
      </c>
      <c r="E114" s="174">
        <v>0</v>
      </c>
      <c r="F114" s="174">
        <v>0</v>
      </c>
      <c r="G114" s="174">
        <v>0</v>
      </c>
      <c r="H114" s="174">
        <v>0</v>
      </c>
      <c r="I114" s="174">
        <v>0</v>
      </c>
      <c r="J114" s="174">
        <v>0</v>
      </c>
      <c r="K114" s="174">
        <v>0</v>
      </c>
      <c r="L114" s="174">
        <v>0</v>
      </c>
      <c r="M114" s="174">
        <v>0</v>
      </c>
      <c r="N114" s="174">
        <v>0</v>
      </c>
      <c r="O114" s="174">
        <v>0</v>
      </c>
      <c r="P114" s="174">
        <v>0</v>
      </c>
      <c r="Q114" s="174">
        <v>0</v>
      </c>
      <c r="R114" s="174">
        <v>0</v>
      </c>
      <c r="S114" s="174">
        <v>0</v>
      </c>
      <c r="T114" s="174">
        <v>0</v>
      </c>
      <c r="U114" s="174">
        <v>0</v>
      </c>
      <c r="V114" s="174">
        <v>0</v>
      </c>
      <c r="W114" s="174">
        <v>0</v>
      </c>
      <c r="X114" s="174">
        <v>0</v>
      </c>
      <c r="Y114" s="174">
        <v>0</v>
      </c>
      <c r="Z114" s="174">
        <v>0</v>
      </c>
      <c r="AA114" s="174">
        <v>0</v>
      </c>
      <c r="AB114" s="174">
        <v>0</v>
      </c>
      <c r="AC114" s="174">
        <v>0</v>
      </c>
      <c r="AD114" s="174">
        <v>0</v>
      </c>
      <c r="AE114" s="174">
        <v>0</v>
      </c>
      <c r="AF114" s="174">
        <f>AO114</f>
        <v>0</v>
      </c>
      <c r="AG114" s="174">
        <v>0</v>
      </c>
      <c r="AH114" s="174">
        <v>0</v>
      </c>
      <c r="AI114" s="174">
        <v>0</v>
      </c>
      <c r="AJ114" s="174">
        <v>0</v>
      </c>
      <c r="AK114" s="174">
        <v>0</v>
      </c>
      <c r="AL114" s="174">
        <v>0</v>
      </c>
      <c r="AM114" s="1111">
        <v>0</v>
      </c>
      <c r="AO114" s="179">
        <f>-図11!$BA34/(図11!$AW34)</f>
        <v>0</v>
      </c>
      <c r="AP114" s="1512"/>
    </row>
    <row r="115" spans="1:42">
      <c r="A115" s="1107">
        <v>29</v>
      </c>
      <c r="B115" s="132" t="s">
        <v>63</v>
      </c>
      <c r="C115" s="174">
        <v>0</v>
      </c>
      <c r="D115" s="174">
        <v>0</v>
      </c>
      <c r="E115" s="174">
        <v>0</v>
      </c>
      <c r="F115" s="174">
        <v>0</v>
      </c>
      <c r="G115" s="174">
        <v>0</v>
      </c>
      <c r="H115" s="174">
        <v>0</v>
      </c>
      <c r="I115" s="174">
        <v>0</v>
      </c>
      <c r="J115" s="174">
        <v>0</v>
      </c>
      <c r="K115" s="174">
        <v>0</v>
      </c>
      <c r="L115" s="174">
        <v>0</v>
      </c>
      <c r="M115" s="174">
        <v>0</v>
      </c>
      <c r="N115" s="174">
        <v>0</v>
      </c>
      <c r="O115" s="174">
        <v>0</v>
      </c>
      <c r="P115" s="174">
        <v>0</v>
      </c>
      <c r="Q115" s="174">
        <v>0</v>
      </c>
      <c r="R115" s="174">
        <v>0</v>
      </c>
      <c r="S115" s="174">
        <v>0</v>
      </c>
      <c r="T115" s="174">
        <v>0</v>
      </c>
      <c r="U115" s="174">
        <v>0</v>
      </c>
      <c r="V115" s="174">
        <v>0</v>
      </c>
      <c r="W115" s="174">
        <v>0</v>
      </c>
      <c r="X115" s="174">
        <v>0</v>
      </c>
      <c r="Y115" s="174">
        <v>0</v>
      </c>
      <c r="Z115" s="174">
        <v>0</v>
      </c>
      <c r="AA115" s="174">
        <v>0</v>
      </c>
      <c r="AB115" s="174">
        <v>0</v>
      </c>
      <c r="AC115" s="174">
        <v>0</v>
      </c>
      <c r="AD115" s="174">
        <v>0</v>
      </c>
      <c r="AE115" s="174">
        <v>0</v>
      </c>
      <c r="AF115" s="174">
        <v>0</v>
      </c>
      <c r="AG115" s="174">
        <f>AO115</f>
        <v>1.1927506657502036E-2</v>
      </c>
      <c r="AH115" s="174">
        <v>0</v>
      </c>
      <c r="AI115" s="174">
        <v>0</v>
      </c>
      <c r="AJ115" s="174">
        <v>0</v>
      </c>
      <c r="AK115" s="174">
        <v>0</v>
      </c>
      <c r="AL115" s="174">
        <v>0</v>
      </c>
      <c r="AM115" s="1111">
        <v>0</v>
      </c>
      <c r="AO115" s="179">
        <f>-図11!$BA35/(図11!$AW35)</f>
        <v>1.1927506657502036E-2</v>
      </c>
      <c r="AP115" s="1512"/>
    </row>
    <row r="116" spans="1:42">
      <c r="A116" s="1107">
        <v>30</v>
      </c>
      <c r="B116" s="132" t="s">
        <v>64</v>
      </c>
      <c r="C116" s="174">
        <v>0</v>
      </c>
      <c r="D116" s="174">
        <v>0</v>
      </c>
      <c r="E116" s="174">
        <v>0</v>
      </c>
      <c r="F116" s="174">
        <v>0</v>
      </c>
      <c r="G116" s="174">
        <v>0</v>
      </c>
      <c r="H116" s="174">
        <v>0</v>
      </c>
      <c r="I116" s="174">
        <v>0</v>
      </c>
      <c r="J116" s="174">
        <v>0</v>
      </c>
      <c r="K116" s="174">
        <v>0</v>
      </c>
      <c r="L116" s="174">
        <v>0</v>
      </c>
      <c r="M116" s="174">
        <v>0</v>
      </c>
      <c r="N116" s="174">
        <v>0</v>
      </c>
      <c r="O116" s="174">
        <v>0</v>
      </c>
      <c r="P116" s="174">
        <v>0</v>
      </c>
      <c r="Q116" s="174">
        <v>0</v>
      </c>
      <c r="R116" s="174">
        <v>0</v>
      </c>
      <c r="S116" s="174">
        <v>0</v>
      </c>
      <c r="T116" s="174">
        <v>0</v>
      </c>
      <c r="U116" s="174">
        <v>0</v>
      </c>
      <c r="V116" s="174">
        <v>0</v>
      </c>
      <c r="W116" s="174">
        <v>0</v>
      </c>
      <c r="X116" s="174">
        <v>0</v>
      </c>
      <c r="Y116" s="174">
        <v>0</v>
      </c>
      <c r="Z116" s="174">
        <v>0</v>
      </c>
      <c r="AA116" s="174">
        <v>0</v>
      </c>
      <c r="AB116" s="174">
        <v>0</v>
      </c>
      <c r="AC116" s="174">
        <v>0</v>
      </c>
      <c r="AD116" s="174">
        <v>0</v>
      </c>
      <c r="AE116" s="174">
        <v>0</v>
      </c>
      <c r="AF116" s="174">
        <v>0</v>
      </c>
      <c r="AG116" s="174">
        <v>0</v>
      </c>
      <c r="AH116" s="174">
        <f>AO116</f>
        <v>0</v>
      </c>
      <c r="AI116" s="174">
        <v>0</v>
      </c>
      <c r="AJ116" s="174">
        <v>0</v>
      </c>
      <c r="AK116" s="174">
        <v>0</v>
      </c>
      <c r="AL116" s="174">
        <v>0</v>
      </c>
      <c r="AM116" s="1111">
        <v>0</v>
      </c>
      <c r="AO116" s="179">
        <f>-図11!$BA36/(図11!$AW36)</f>
        <v>0</v>
      </c>
      <c r="AP116" s="1512"/>
    </row>
    <row r="117" spans="1:42">
      <c r="A117" s="1107">
        <v>31</v>
      </c>
      <c r="B117" s="132" t="s">
        <v>6</v>
      </c>
      <c r="C117" s="174">
        <v>0</v>
      </c>
      <c r="D117" s="174">
        <v>0</v>
      </c>
      <c r="E117" s="174">
        <v>0</v>
      </c>
      <c r="F117" s="174">
        <v>0</v>
      </c>
      <c r="G117" s="174">
        <v>0</v>
      </c>
      <c r="H117" s="174">
        <v>0</v>
      </c>
      <c r="I117" s="174">
        <v>0</v>
      </c>
      <c r="J117" s="174">
        <v>0</v>
      </c>
      <c r="K117" s="174">
        <v>0</v>
      </c>
      <c r="L117" s="174">
        <v>0</v>
      </c>
      <c r="M117" s="174">
        <v>0</v>
      </c>
      <c r="N117" s="174">
        <v>0</v>
      </c>
      <c r="O117" s="174">
        <v>0</v>
      </c>
      <c r="P117" s="174">
        <v>0</v>
      </c>
      <c r="Q117" s="174">
        <v>0</v>
      </c>
      <c r="R117" s="174">
        <v>0</v>
      </c>
      <c r="S117" s="174">
        <v>0</v>
      </c>
      <c r="T117" s="174">
        <v>0</v>
      </c>
      <c r="U117" s="174">
        <v>0</v>
      </c>
      <c r="V117" s="174">
        <v>0</v>
      </c>
      <c r="W117" s="174">
        <v>0</v>
      </c>
      <c r="X117" s="174">
        <v>0</v>
      </c>
      <c r="Y117" s="174">
        <v>0</v>
      </c>
      <c r="Z117" s="174">
        <v>0</v>
      </c>
      <c r="AA117" s="174">
        <v>0</v>
      </c>
      <c r="AB117" s="174">
        <v>0</v>
      </c>
      <c r="AC117" s="174">
        <v>0</v>
      </c>
      <c r="AD117" s="174">
        <v>0</v>
      </c>
      <c r="AE117" s="174">
        <v>0</v>
      </c>
      <c r="AF117" s="174">
        <v>0</v>
      </c>
      <c r="AG117" s="174">
        <v>0</v>
      </c>
      <c r="AH117" s="174">
        <v>0</v>
      </c>
      <c r="AI117" s="174">
        <f>AO117</f>
        <v>0</v>
      </c>
      <c r="AJ117" s="174">
        <v>0</v>
      </c>
      <c r="AK117" s="174">
        <v>0</v>
      </c>
      <c r="AL117" s="174">
        <v>0</v>
      </c>
      <c r="AM117" s="1111">
        <v>0</v>
      </c>
      <c r="AO117" s="179">
        <f>-図11!$BA37/(図11!$AW37)</f>
        <v>0</v>
      </c>
      <c r="AP117" s="1512"/>
    </row>
    <row r="118" spans="1:42">
      <c r="A118" s="1107">
        <v>32</v>
      </c>
      <c r="B118" s="132" t="s">
        <v>65</v>
      </c>
      <c r="C118" s="174">
        <v>0</v>
      </c>
      <c r="D118" s="174">
        <v>0</v>
      </c>
      <c r="E118" s="174">
        <v>0</v>
      </c>
      <c r="F118" s="174">
        <v>0</v>
      </c>
      <c r="G118" s="174">
        <v>0</v>
      </c>
      <c r="H118" s="174">
        <v>0</v>
      </c>
      <c r="I118" s="174">
        <v>0</v>
      </c>
      <c r="J118" s="174">
        <v>0</v>
      </c>
      <c r="K118" s="174">
        <v>0</v>
      </c>
      <c r="L118" s="174">
        <v>0</v>
      </c>
      <c r="M118" s="174">
        <v>0</v>
      </c>
      <c r="N118" s="174">
        <v>0</v>
      </c>
      <c r="O118" s="174">
        <v>0</v>
      </c>
      <c r="P118" s="174">
        <v>0</v>
      </c>
      <c r="Q118" s="174">
        <v>0</v>
      </c>
      <c r="R118" s="174">
        <v>0</v>
      </c>
      <c r="S118" s="174">
        <v>0</v>
      </c>
      <c r="T118" s="174">
        <v>0</v>
      </c>
      <c r="U118" s="174">
        <v>0</v>
      </c>
      <c r="V118" s="174">
        <v>0</v>
      </c>
      <c r="W118" s="174">
        <v>0</v>
      </c>
      <c r="X118" s="174">
        <v>0</v>
      </c>
      <c r="Y118" s="174">
        <v>0</v>
      </c>
      <c r="Z118" s="174">
        <v>0</v>
      </c>
      <c r="AA118" s="174">
        <v>0</v>
      </c>
      <c r="AB118" s="174">
        <v>0</v>
      </c>
      <c r="AC118" s="174">
        <v>0</v>
      </c>
      <c r="AD118" s="174">
        <v>0</v>
      </c>
      <c r="AE118" s="174">
        <v>0</v>
      </c>
      <c r="AF118" s="174">
        <v>0</v>
      </c>
      <c r="AG118" s="174">
        <v>0</v>
      </c>
      <c r="AH118" s="174">
        <v>0</v>
      </c>
      <c r="AI118" s="174">
        <v>0</v>
      </c>
      <c r="AJ118" s="174">
        <f>AO118</f>
        <v>0.13213877441180172</v>
      </c>
      <c r="AK118" s="174">
        <v>0</v>
      </c>
      <c r="AL118" s="174">
        <v>0</v>
      </c>
      <c r="AM118" s="1111">
        <v>0</v>
      </c>
      <c r="AO118" s="179">
        <f>-図11!$BA38/(図11!$AW38)</f>
        <v>0.13213877441180172</v>
      </c>
      <c r="AP118" s="1512"/>
    </row>
    <row r="119" spans="1:42">
      <c r="A119" s="1107">
        <v>33</v>
      </c>
      <c r="B119" s="132" t="s">
        <v>66</v>
      </c>
      <c r="C119" s="174">
        <v>0</v>
      </c>
      <c r="D119" s="174">
        <v>0</v>
      </c>
      <c r="E119" s="174">
        <v>0</v>
      </c>
      <c r="F119" s="174">
        <v>0</v>
      </c>
      <c r="G119" s="174">
        <v>0</v>
      </c>
      <c r="H119" s="174">
        <v>0</v>
      </c>
      <c r="I119" s="174">
        <v>0</v>
      </c>
      <c r="J119" s="174">
        <v>0</v>
      </c>
      <c r="K119" s="174">
        <v>0</v>
      </c>
      <c r="L119" s="174">
        <v>0</v>
      </c>
      <c r="M119" s="174">
        <v>0</v>
      </c>
      <c r="N119" s="174">
        <v>0</v>
      </c>
      <c r="O119" s="174">
        <v>0</v>
      </c>
      <c r="P119" s="174">
        <v>0</v>
      </c>
      <c r="Q119" s="174">
        <v>0</v>
      </c>
      <c r="R119" s="174">
        <v>0</v>
      </c>
      <c r="S119" s="174">
        <v>0</v>
      </c>
      <c r="T119" s="174">
        <v>0</v>
      </c>
      <c r="U119" s="174">
        <v>0</v>
      </c>
      <c r="V119" s="174">
        <v>0</v>
      </c>
      <c r="W119" s="174">
        <v>0</v>
      </c>
      <c r="X119" s="174">
        <v>0</v>
      </c>
      <c r="Y119" s="174">
        <v>0</v>
      </c>
      <c r="Z119" s="174">
        <v>0</v>
      </c>
      <c r="AA119" s="174">
        <v>0</v>
      </c>
      <c r="AB119" s="174">
        <v>0</v>
      </c>
      <c r="AC119" s="174">
        <v>0</v>
      </c>
      <c r="AD119" s="174">
        <v>0</v>
      </c>
      <c r="AE119" s="174">
        <v>0</v>
      </c>
      <c r="AF119" s="174">
        <v>0</v>
      </c>
      <c r="AG119" s="174">
        <v>0</v>
      </c>
      <c r="AH119" s="174">
        <v>0</v>
      </c>
      <c r="AI119" s="174">
        <v>0</v>
      </c>
      <c r="AJ119" s="174">
        <v>0</v>
      </c>
      <c r="AK119" s="174">
        <f>AO119</f>
        <v>0.16160929239008873</v>
      </c>
      <c r="AL119" s="174">
        <v>0</v>
      </c>
      <c r="AM119" s="1111">
        <v>0</v>
      </c>
      <c r="AO119" s="179">
        <f>-図11!$BA39/(図11!$AW39)</f>
        <v>0.16160929239008873</v>
      </c>
      <c r="AP119" s="1512"/>
    </row>
    <row r="120" spans="1:42">
      <c r="A120" s="1107">
        <v>34</v>
      </c>
      <c r="B120" s="132" t="s">
        <v>7</v>
      </c>
      <c r="C120" s="174">
        <v>0</v>
      </c>
      <c r="D120" s="174">
        <v>0</v>
      </c>
      <c r="E120" s="174">
        <v>0</v>
      </c>
      <c r="F120" s="174">
        <v>0</v>
      </c>
      <c r="G120" s="174">
        <v>0</v>
      </c>
      <c r="H120" s="174">
        <v>0</v>
      </c>
      <c r="I120" s="174">
        <v>0</v>
      </c>
      <c r="J120" s="174">
        <v>0</v>
      </c>
      <c r="K120" s="174">
        <v>0</v>
      </c>
      <c r="L120" s="174">
        <v>0</v>
      </c>
      <c r="M120" s="174">
        <v>0</v>
      </c>
      <c r="N120" s="174">
        <v>0</v>
      </c>
      <c r="O120" s="174">
        <v>0</v>
      </c>
      <c r="P120" s="174">
        <v>0</v>
      </c>
      <c r="Q120" s="174">
        <v>0</v>
      </c>
      <c r="R120" s="174">
        <v>0</v>
      </c>
      <c r="S120" s="174">
        <v>0</v>
      </c>
      <c r="T120" s="174">
        <v>0</v>
      </c>
      <c r="U120" s="174">
        <v>0</v>
      </c>
      <c r="V120" s="174">
        <v>0</v>
      </c>
      <c r="W120" s="174">
        <v>0</v>
      </c>
      <c r="X120" s="174">
        <v>0</v>
      </c>
      <c r="Y120" s="174">
        <v>0</v>
      </c>
      <c r="Z120" s="174">
        <v>0</v>
      </c>
      <c r="AA120" s="174">
        <v>0</v>
      </c>
      <c r="AB120" s="174">
        <v>0</v>
      </c>
      <c r="AC120" s="174">
        <v>0</v>
      </c>
      <c r="AD120" s="174">
        <v>0</v>
      </c>
      <c r="AE120" s="174">
        <v>0</v>
      </c>
      <c r="AF120" s="174">
        <v>0</v>
      </c>
      <c r="AG120" s="174">
        <v>0</v>
      </c>
      <c r="AH120" s="174">
        <v>0</v>
      </c>
      <c r="AI120" s="174">
        <v>0</v>
      </c>
      <c r="AJ120" s="174">
        <v>0</v>
      </c>
      <c r="AK120" s="174">
        <v>0</v>
      </c>
      <c r="AL120" s="174">
        <f>AO120</f>
        <v>0</v>
      </c>
      <c r="AM120" s="1111">
        <v>0</v>
      </c>
      <c r="AO120" s="179">
        <f>-図11!$BA40/(図11!$AW40)</f>
        <v>0</v>
      </c>
      <c r="AP120" s="1512"/>
    </row>
    <row r="121" spans="1:42" ht="12.75" thickBot="1">
      <c r="A121" s="1108">
        <v>35</v>
      </c>
      <c r="B121" s="1109" t="s">
        <v>8</v>
      </c>
      <c r="C121" s="1112">
        <v>0</v>
      </c>
      <c r="D121" s="1112">
        <v>0</v>
      </c>
      <c r="E121" s="1112">
        <v>0</v>
      </c>
      <c r="F121" s="1112">
        <v>0</v>
      </c>
      <c r="G121" s="1112">
        <v>0</v>
      </c>
      <c r="H121" s="1112">
        <v>0</v>
      </c>
      <c r="I121" s="1112">
        <v>0</v>
      </c>
      <c r="J121" s="1112">
        <v>0</v>
      </c>
      <c r="K121" s="1112">
        <v>0</v>
      </c>
      <c r="L121" s="1112">
        <v>0</v>
      </c>
      <c r="M121" s="1112">
        <v>0</v>
      </c>
      <c r="N121" s="1112">
        <v>0</v>
      </c>
      <c r="O121" s="1112">
        <v>0</v>
      </c>
      <c r="P121" s="1112">
        <v>0</v>
      </c>
      <c r="Q121" s="1112">
        <v>0</v>
      </c>
      <c r="R121" s="1112">
        <v>0</v>
      </c>
      <c r="S121" s="1112">
        <v>0</v>
      </c>
      <c r="T121" s="1112">
        <v>0</v>
      </c>
      <c r="U121" s="1112">
        <v>0</v>
      </c>
      <c r="V121" s="1112">
        <v>0</v>
      </c>
      <c r="W121" s="1112">
        <v>0</v>
      </c>
      <c r="X121" s="1112">
        <v>0</v>
      </c>
      <c r="Y121" s="1112">
        <v>0</v>
      </c>
      <c r="Z121" s="1112">
        <v>0</v>
      </c>
      <c r="AA121" s="1112">
        <v>0</v>
      </c>
      <c r="AB121" s="1112">
        <v>0</v>
      </c>
      <c r="AC121" s="1112">
        <v>0</v>
      </c>
      <c r="AD121" s="1112">
        <v>0</v>
      </c>
      <c r="AE121" s="1112">
        <v>0</v>
      </c>
      <c r="AF121" s="1112">
        <v>0</v>
      </c>
      <c r="AG121" s="1112">
        <v>0</v>
      </c>
      <c r="AH121" s="1112">
        <v>0</v>
      </c>
      <c r="AI121" s="1112">
        <v>0</v>
      </c>
      <c r="AJ121" s="1112">
        <v>0</v>
      </c>
      <c r="AK121" s="1112">
        <v>0</v>
      </c>
      <c r="AL121" s="1112">
        <v>0</v>
      </c>
      <c r="AM121" s="1113">
        <f>AO121</f>
        <v>0.14538376705550798</v>
      </c>
      <c r="AO121" s="179">
        <f>-図11!$BA41/(図11!$AO41+図11!$AV41)</f>
        <v>0.14538376705550798</v>
      </c>
      <c r="AP121" s="1512"/>
    </row>
    <row r="122" spans="1:42" ht="12.75" thickBot="1">
      <c r="C122" s="1066"/>
      <c r="D122" s="1066"/>
      <c r="E122" s="1066"/>
      <c r="F122" s="1066"/>
      <c r="G122" s="1066"/>
      <c r="H122" s="1066"/>
      <c r="I122" s="1066"/>
      <c r="J122" s="1066"/>
      <c r="K122" s="1066"/>
      <c r="L122" s="1066"/>
      <c r="M122" s="1066"/>
      <c r="N122" s="1066"/>
      <c r="O122" s="1066"/>
      <c r="P122" s="1066"/>
      <c r="Q122" s="1066"/>
      <c r="R122" s="1066"/>
      <c r="S122" s="1066"/>
      <c r="T122" s="1066"/>
      <c r="U122" s="1066"/>
      <c r="V122" s="1066"/>
      <c r="W122" s="1066"/>
      <c r="X122" s="1066"/>
      <c r="Y122" s="1066"/>
      <c r="Z122" s="1066"/>
      <c r="AA122" s="1066"/>
      <c r="AB122" s="1066"/>
      <c r="AC122" s="1066"/>
      <c r="AD122" s="1066"/>
      <c r="AE122" s="1066"/>
      <c r="AF122" s="1066"/>
      <c r="AG122" s="1066"/>
      <c r="AH122" s="1066"/>
      <c r="AI122" s="1066"/>
      <c r="AJ122" s="1066"/>
      <c r="AK122" s="1066"/>
      <c r="AL122" s="1066"/>
      <c r="AM122" s="1066"/>
    </row>
    <row r="123" spans="1:42" ht="20.100000000000001" customHeight="1">
      <c r="A123" s="1095"/>
      <c r="B123" s="1103" t="s">
        <v>206</v>
      </c>
      <c r="C123" s="1096" t="s">
        <v>31</v>
      </c>
      <c r="D123" s="1096" t="s">
        <v>32</v>
      </c>
      <c r="E123" s="1096" t="s">
        <v>33</v>
      </c>
      <c r="F123" s="1096" t="s">
        <v>34</v>
      </c>
      <c r="G123" s="1096"/>
      <c r="H123" s="1096"/>
      <c r="I123" s="1096" t="s">
        <v>35</v>
      </c>
      <c r="J123" s="1096" t="s">
        <v>36</v>
      </c>
      <c r="K123" s="1096" t="s">
        <v>37</v>
      </c>
      <c r="L123" s="1096" t="s">
        <v>38</v>
      </c>
      <c r="M123" s="1096" t="s">
        <v>39</v>
      </c>
      <c r="N123" s="1096">
        <v>10</v>
      </c>
      <c r="O123" s="1096">
        <v>11</v>
      </c>
      <c r="P123" s="1096">
        <v>12</v>
      </c>
      <c r="Q123" s="1096">
        <v>13</v>
      </c>
      <c r="R123" s="1096">
        <v>14</v>
      </c>
      <c r="S123" s="1096">
        <v>15</v>
      </c>
      <c r="T123" s="1096">
        <v>16</v>
      </c>
      <c r="U123" s="1096">
        <v>17</v>
      </c>
      <c r="V123" s="1096">
        <v>18</v>
      </c>
      <c r="W123" s="1096">
        <v>19</v>
      </c>
      <c r="X123" s="1096">
        <v>20</v>
      </c>
      <c r="Y123" s="1096">
        <v>21</v>
      </c>
      <c r="Z123" s="1096">
        <v>22</v>
      </c>
      <c r="AA123" s="1096">
        <v>23</v>
      </c>
      <c r="AB123" s="1096">
        <v>24</v>
      </c>
      <c r="AC123" s="1096">
        <v>25</v>
      </c>
      <c r="AD123" s="1096">
        <v>26</v>
      </c>
      <c r="AE123" s="1096">
        <v>27</v>
      </c>
      <c r="AF123" s="1096">
        <v>28</v>
      </c>
      <c r="AG123" s="1096">
        <v>29</v>
      </c>
      <c r="AH123" s="1096">
        <v>30</v>
      </c>
      <c r="AI123" s="1096">
        <v>31</v>
      </c>
      <c r="AJ123" s="1096">
        <v>32</v>
      </c>
      <c r="AK123" s="1096">
        <v>33</v>
      </c>
      <c r="AL123" s="1096">
        <v>34</v>
      </c>
      <c r="AM123" s="1097">
        <v>35</v>
      </c>
    </row>
    <row r="124" spans="1:42" ht="20.100000000000001" customHeight="1">
      <c r="A124" s="1104"/>
      <c r="B124" s="160"/>
      <c r="C124" s="161" t="s">
        <v>180</v>
      </c>
      <c r="D124" s="161" t="s">
        <v>0</v>
      </c>
      <c r="E124" s="161" t="s">
        <v>1</v>
      </c>
      <c r="F124" s="161" t="s">
        <v>42</v>
      </c>
      <c r="G124" s="161" t="s">
        <v>193</v>
      </c>
      <c r="H124" s="161" t="s">
        <v>194</v>
      </c>
      <c r="I124" s="161" t="s">
        <v>43</v>
      </c>
      <c r="J124" s="161" t="s">
        <v>44</v>
      </c>
      <c r="K124" s="161" t="s">
        <v>45</v>
      </c>
      <c r="L124" s="161" t="s">
        <v>46</v>
      </c>
      <c r="M124" s="161" t="s">
        <v>47</v>
      </c>
      <c r="N124" s="161" t="s">
        <v>2</v>
      </c>
      <c r="O124" s="161" t="s">
        <v>48</v>
      </c>
      <c r="P124" s="161" t="s">
        <v>49</v>
      </c>
      <c r="Q124" s="161" t="s">
        <v>50</v>
      </c>
      <c r="R124" s="161" t="s">
        <v>51</v>
      </c>
      <c r="S124" s="161" t="s">
        <v>52</v>
      </c>
      <c r="T124" s="161" t="s">
        <v>53</v>
      </c>
      <c r="U124" s="161" t="s">
        <v>54</v>
      </c>
      <c r="V124" s="161" t="s">
        <v>3</v>
      </c>
      <c r="W124" s="161" t="s">
        <v>55</v>
      </c>
      <c r="X124" s="161" t="s">
        <v>56</v>
      </c>
      <c r="Y124" s="161" t="s">
        <v>57</v>
      </c>
      <c r="Z124" s="161" t="s">
        <v>58</v>
      </c>
      <c r="AA124" s="161" t="s">
        <v>59</v>
      </c>
      <c r="AB124" s="161" t="s">
        <v>4</v>
      </c>
      <c r="AC124" s="161" t="s">
        <v>60</v>
      </c>
      <c r="AD124" s="161" t="s">
        <v>61</v>
      </c>
      <c r="AE124" s="161" t="s">
        <v>62</v>
      </c>
      <c r="AF124" s="161" t="s">
        <v>5</v>
      </c>
      <c r="AG124" s="161" t="s">
        <v>63</v>
      </c>
      <c r="AH124" s="161" t="s">
        <v>64</v>
      </c>
      <c r="AI124" s="161" t="s">
        <v>6</v>
      </c>
      <c r="AJ124" s="161" t="s">
        <v>65</v>
      </c>
      <c r="AK124" s="161" t="s">
        <v>66</v>
      </c>
      <c r="AL124" s="161" t="s">
        <v>7</v>
      </c>
      <c r="AM124" s="1098" t="s">
        <v>8</v>
      </c>
    </row>
    <row r="125" spans="1:42">
      <c r="A125" s="1105" t="s">
        <v>31</v>
      </c>
      <c r="B125" s="132" t="s">
        <v>41</v>
      </c>
      <c r="C125" s="174">
        <f t="array" ref="C125:AM161">C45:AM81-C85:AM121</f>
        <v>0.63784838216365725</v>
      </c>
      <c r="D125" s="174">
        <v>0</v>
      </c>
      <c r="E125" s="174">
        <v>0</v>
      </c>
      <c r="F125" s="174">
        <v>0</v>
      </c>
      <c r="G125" s="174">
        <v>0</v>
      </c>
      <c r="H125" s="174">
        <v>0</v>
      </c>
      <c r="I125" s="174">
        <v>0</v>
      </c>
      <c r="J125" s="174">
        <v>0</v>
      </c>
      <c r="K125" s="174">
        <v>0</v>
      </c>
      <c r="L125" s="174">
        <v>0</v>
      </c>
      <c r="M125" s="174">
        <v>0</v>
      </c>
      <c r="N125" s="174">
        <v>0</v>
      </c>
      <c r="O125" s="174">
        <v>0</v>
      </c>
      <c r="P125" s="174">
        <v>0</v>
      </c>
      <c r="Q125" s="174">
        <v>0</v>
      </c>
      <c r="R125" s="174">
        <v>0</v>
      </c>
      <c r="S125" s="174">
        <v>0</v>
      </c>
      <c r="T125" s="174">
        <v>0</v>
      </c>
      <c r="U125" s="174">
        <v>0</v>
      </c>
      <c r="V125" s="174">
        <v>0</v>
      </c>
      <c r="W125" s="174">
        <v>0</v>
      </c>
      <c r="X125" s="174">
        <v>0</v>
      </c>
      <c r="Y125" s="174">
        <v>0</v>
      </c>
      <c r="Z125" s="174">
        <v>0</v>
      </c>
      <c r="AA125" s="174">
        <v>0</v>
      </c>
      <c r="AB125" s="174">
        <v>0</v>
      </c>
      <c r="AC125" s="174">
        <v>0</v>
      </c>
      <c r="AD125" s="174">
        <v>0</v>
      </c>
      <c r="AE125" s="174">
        <v>0</v>
      </c>
      <c r="AF125" s="174">
        <v>0</v>
      </c>
      <c r="AG125" s="174">
        <v>0</v>
      </c>
      <c r="AH125" s="174">
        <v>0</v>
      </c>
      <c r="AI125" s="174">
        <v>0</v>
      </c>
      <c r="AJ125" s="174">
        <v>0</v>
      </c>
      <c r="AK125" s="174">
        <v>0</v>
      </c>
      <c r="AL125" s="174">
        <v>0</v>
      </c>
      <c r="AM125" s="1111">
        <v>0</v>
      </c>
    </row>
    <row r="126" spans="1:42">
      <c r="A126" s="1106" t="s">
        <v>32</v>
      </c>
      <c r="B126" s="132" t="s">
        <v>0</v>
      </c>
      <c r="C126" s="174">
        <v>0</v>
      </c>
      <c r="D126" s="174">
        <v>0.76019197573840347</v>
      </c>
      <c r="E126" s="174">
        <v>0</v>
      </c>
      <c r="F126" s="174">
        <v>0</v>
      </c>
      <c r="G126" s="174">
        <v>0</v>
      </c>
      <c r="H126" s="174">
        <v>0</v>
      </c>
      <c r="I126" s="174">
        <v>0</v>
      </c>
      <c r="J126" s="174">
        <v>0</v>
      </c>
      <c r="K126" s="174">
        <v>0</v>
      </c>
      <c r="L126" s="174">
        <v>0</v>
      </c>
      <c r="M126" s="174">
        <v>0</v>
      </c>
      <c r="N126" s="174">
        <v>0</v>
      </c>
      <c r="O126" s="174">
        <v>0</v>
      </c>
      <c r="P126" s="174">
        <v>0</v>
      </c>
      <c r="Q126" s="174">
        <v>0</v>
      </c>
      <c r="R126" s="174">
        <v>0</v>
      </c>
      <c r="S126" s="174">
        <v>0</v>
      </c>
      <c r="T126" s="174">
        <v>0</v>
      </c>
      <c r="U126" s="174">
        <v>0</v>
      </c>
      <c r="V126" s="174">
        <v>0</v>
      </c>
      <c r="W126" s="174">
        <v>0</v>
      </c>
      <c r="X126" s="174">
        <v>0</v>
      </c>
      <c r="Y126" s="174">
        <v>0</v>
      </c>
      <c r="Z126" s="174">
        <v>0</v>
      </c>
      <c r="AA126" s="174">
        <v>0</v>
      </c>
      <c r="AB126" s="174">
        <v>0</v>
      </c>
      <c r="AC126" s="174">
        <v>0</v>
      </c>
      <c r="AD126" s="174">
        <v>0</v>
      </c>
      <c r="AE126" s="174">
        <v>0</v>
      </c>
      <c r="AF126" s="174">
        <v>0</v>
      </c>
      <c r="AG126" s="174">
        <v>0</v>
      </c>
      <c r="AH126" s="174">
        <v>0</v>
      </c>
      <c r="AI126" s="174">
        <v>0</v>
      </c>
      <c r="AJ126" s="174">
        <v>0</v>
      </c>
      <c r="AK126" s="174">
        <v>0</v>
      </c>
      <c r="AL126" s="174">
        <v>0</v>
      </c>
      <c r="AM126" s="1111">
        <v>0</v>
      </c>
    </row>
    <row r="127" spans="1:42">
      <c r="A127" s="1106" t="s">
        <v>33</v>
      </c>
      <c r="B127" s="132" t="s">
        <v>1</v>
      </c>
      <c r="C127" s="174">
        <v>0</v>
      </c>
      <c r="D127" s="174">
        <v>0</v>
      </c>
      <c r="E127" s="174">
        <v>0.86020411640444083</v>
      </c>
      <c r="F127" s="174">
        <v>0</v>
      </c>
      <c r="G127" s="174">
        <v>0</v>
      </c>
      <c r="H127" s="174">
        <v>0</v>
      </c>
      <c r="I127" s="174">
        <v>0</v>
      </c>
      <c r="J127" s="174">
        <v>0</v>
      </c>
      <c r="K127" s="174">
        <v>0</v>
      </c>
      <c r="L127" s="174">
        <v>0</v>
      </c>
      <c r="M127" s="174">
        <v>0</v>
      </c>
      <c r="N127" s="174">
        <v>0</v>
      </c>
      <c r="O127" s="174">
        <v>0</v>
      </c>
      <c r="P127" s="174">
        <v>0</v>
      </c>
      <c r="Q127" s="174">
        <v>0</v>
      </c>
      <c r="R127" s="174">
        <v>0</v>
      </c>
      <c r="S127" s="174">
        <v>0</v>
      </c>
      <c r="T127" s="174">
        <v>0</v>
      </c>
      <c r="U127" s="174">
        <v>0</v>
      </c>
      <c r="V127" s="174">
        <v>0</v>
      </c>
      <c r="W127" s="174">
        <v>0</v>
      </c>
      <c r="X127" s="174">
        <v>0</v>
      </c>
      <c r="Y127" s="174">
        <v>0</v>
      </c>
      <c r="Z127" s="174">
        <v>0</v>
      </c>
      <c r="AA127" s="174">
        <v>0</v>
      </c>
      <c r="AB127" s="174">
        <v>0</v>
      </c>
      <c r="AC127" s="174">
        <v>0</v>
      </c>
      <c r="AD127" s="174">
        <v>0</v>
      </c>
      <c r="AE127" s="174">
        <v>0</v>
      </c>
      <c r="AF127" s="174">
        <v>0</v>
      </c>
      <c r="AG127" s="174">
        <v>0</v>
      </c>
      <c r="AH127" s="174">
        <v>0</v>
      </c>
      <c r="AI127" s="174">
        <v>0</v>
      </c>
      <c r="AJ127" s="174">
        <v>0</v>
      </c>
      <c r="AK127" s="174">
        <v>0</v>
      </c>
      <c r="AL127" s="174">
        <v>0</v>
      </c>
      <c r="AM127" s="1111">
        <v>0</v>
      </c>
    </row>
    <row r="128" spans="1:42">
      <c r="A128" s="1106" t="s">
        <v>34</v>
      </c>
      <c r="B128" s="132" t="s">
        <v>42</v>
      </c>
      <c r="C128" s="174">
        <v>0</v>
      </c>
      <c r="D128" s="174">
        <v>0</v>
      </c>
      <c r="E128" s="174">
        <v>0</v>
      </c>
      <c r="F128" s="174">
        <v>0.67931152934291195</v>
      </c>
      <c r="G128" s="174">
        <v>0</v>
      </c>
      <c r="H128" s="174">
        <v>0</v>
      </c>
      <c r="I128" s="174">
        <v>0</v>
      </c>
      <c r="J128" s="174">
        <v>0</v>
      </c>
      <c r="K128" s="174">
        <v>0</v>
      </c>
      <c r="L128" s="174">
        <v>0</v>
      </c>
      <c r="M128" s="174">
        <v>0</v>
      </c>
      <c r="N128" s="174">
        <v>0</v>
      </c>
      <c r="O128" s="174">
        <v>0</v>
      </c>
      <c r="P128" s="174">
        <v>0</v>
      </c>
      <c r="Q128" s="174">
        <v>0</v>
      </c>
      <c r="R128" s="174">
        <v>0</v>
      </c>
      <c r="S128" s="174">
        <v>0</v>
      </c>
      <c r="T128" s="174">
        <v>0</v>
      </c>
      <c r="U128" s="174">
        <v>0</v>
      </c>
      <c r="V128" s="174">
        <v>0</v>
      </c>
      <c r="W128" s="174">
        <v>0</v>
      </c>
      <c r="X128" s="174">
        <v>0</v>
      </c>
      <c r="Y128" s="174">
        <v>0</v>
      </c>
      <c r="Z128" s="174">
        <v>0</v>
      </c>
      <c r="AA128" s="174">
        <v>0</v>
      </c>
      <c r="AB128" s="174">
        <v>0</v>
      </c>
      <c r="AC128" s="174">
        <v>0</v>
      </c>
      <c r="AD128" s="174">
        <v>0</v>
      </c>
      <c r="AE128" s="174">
        <v>0</v>
      </c>
      <c r="AF128" s="174">
        <v>0</v>
      </c>
      <c r="AG128" s="174">
        <v>0</v>
      </c>
      <c r="AH128" s="174">
        <v>0</v>
      </c>
      <c r="AI128" s="174">
        <v>0</v>
      </c>
      <c r="AJ128" s="174">
        <v>0</v>
      </c>
      <c r="AK128" s="174">
        <v>0</v>
      </c>
      <c r="AL128" s="174">
        <v>0</v>
      </c>
      <c r="AM128" s="1111">
        <v>0</v>
      </c>
    </row>
    <row r="129" spans="1:39">
      <c r="A129" s="1106"/>
      <c r="B129" s="132" t="s">
        <v>193</v>
      </c>
      <c r="C129" s="174">
        <v>0</v>
      </c>
      <c r="D129" s="174">
        <v>0</v>
      </c>
      <c r="E129" s="174">
        <v>0</v>
      </c>
      <c r="F129" s="174">
        <v>0</v>
      </c>
      <c r="G129" s="174">
        <v>1</v>
      </c>
      <c r="H129" s="174">
        <v>0</v>
      </c>
      <c r="I129" s="174">
        <v>0</v>
      </c>
      <c r="J129" s="174">
        <v>0</v>
      </c>
      <c r="K129" s="174">
        <v>0</v>
      </c>
      <c r="L129" s="174">
        <v>0</v>
      </c>
      <c r="M129" s="174">
        <v>0</v>
      </c>
      <c r="N129" s="174">
        <v>0</v>
      </c>
      <c r="O129" s="174">
        <v>0</v>
      </c>
      <c r="P129" s="174">
        <v>0</v>
      </c>
      <c r="Q129" s="174">
        <v>0</v>
      </c>
      <c r="R129" s="174">
        <v>0</v>
      </c>
      <c r="S129" s="174">
        <v>0</v>
      </c>
      <c r="T129" s="174">
        <v>0</v>
      </c>
      <c r="U129" s="174">
        <v>0</v>
      </c>
      <c r="V129" s="174">
        <v>0</v>
      </c>
      <c r="W129" s="174">
        <v>0</v>
      </c>
      <c r="X129" s="174">
        <v>0</v>
      </c>
      <c r="Y129" s="174">
        <v>0</v>
      </c>
      <c r="Z129" s="174">
        <v>0</v>
      </c>
      <c r="AA129" s="174">
        <v>0</v>
      </c>
      <c r="AB129" s="174">
        <v>0</v>
      </c>
      <c r="AC129" s="174">
        <v>0</v>
      </c>
      <c r="AD129" s="174">
        <v>0</v>
      </c>
      <c r="AE129" s="174">
        <v>0</v>
      </c>
      <c r="AF129" s="174">
        <v>0</v>
      </c>
      <c r="AG129" s="174">
        <v>0</v>
      </c>
      <c r="AH129" s="174">
        <v>0</v>
      </c>
      <c r="AI129" s="174">
        <v>0</v>
      </c>
      <c r="AJ129" s="174">
        <v>0</v>
      </c>
      <c r="AK129" s="174">
        <v>0</v>
      </c>
      <c r="AL129" s="174">
        <v>0</v>
      </c>
      <c r="AM129" s="1111">
        <v>0</v>
      </c>
    </row>
    <row r="130" spans="1:39">
      <c r="A130" s="1106"/>
      <c r="B130" s="132" t="s">
        <v>194</v>
      </c>
      <c r="C130" s="174">
        <v>0</v>
      </c>
      <c r="D130" s="174">
        <v>0</v>
      </c>
      <c r="E130" s="174">
        <v>0</v>
      </c>
      <c r="F130" s="174">
        <v>0</v>
      </c>
      <c r="G130" s="174">
        <v>0</v>
      </c>
      <c r="H130" s="174">
        <v>1</v>
      </c>
      <c r="I130" s="174">
        <v>0</v>
      </c>
      <c r="J130" s="174">
        <v>0</v>
      </c>
      <c r="K130" s="174">
        <v>0</v>
      </c>
      <c r="L130" s="174">
        <v>0</v>
      </c>
      <c r="M130" s="174">
        <v>0</v>
      </c>
      <c r="N130" s="174">
        <v>0</v>
      </c>
      <c r="O130" s="174">
        <v>0</v>
      </c>
      <c r="P130" s="174">
        <v>0</v>
      </c>
      <c r="Q130" s="174">
        <v>0</v>
      </c>
      <c r="R130" s="174">
        <v>0</v>
      </c>
      <c r="S130" s="174">
        <v>0</v>
      </c>
      <c r="T130" s="174">
        <v>0</v>
      </c>
      <c r="U130" s="174">
        <v>0</v>
      </c>
      <c r="V130" s="174">
        <v>0</v>
      </c>
      <c r="W130" s="174">
        <v>0</v>
      </c>
      <c r="X130" s="174">
        <v>0</v>
      </c>
      <c r="Y130" s="174">
        <v>0</v>
      </c>
      <c r="Z130" s="174">
        <v>0</v>
      </c>
      <c r="AA130" s="174">
        <v>0</v>
      </c>
      <c r="AB130" s="174">
        <v>0</v>
      </c>
      <c r="AC130" s="174">
        <v>0</v>
      </c>
      <c r="AD130" s="174">
        <v>0</v>
      </c>
      <c r="AE130" s="174">
        <v>0</v>
      </c>
      <c r="AF130" s="174">
        <v>0</v>
      </c>
      <c r="AG130" s="174">
        <v>0</v>
      </c>
      <c r="AH130" s="174">
        <v>0</v>
      </c>
      <c r="AI130" s="174">
        <v>0</v>
      </c>
      <c r="AJ130" s="174">
        <v>0</v>
      </c>
      <c r="AK130" s="174">
        <v>0</v>
      </c>
      <c r="AL130" s="174">
        <v>0</v>
      </c>
      <c r="AM130" s="1111">
        <v>0</v>
      </c>
    </row>
    <row r="131" spans="1:39">
      <c r="A131" s="1106" t="s">
        <v>35</v>
      </c>
      <c r="B131" s="132" t="s">
        <v>43</v>
      </c>
      <c r="C131" s="174">
        <v>0</v>
      </c>
      <c r="D131" s="174">
        <v>0</v>
      </c>
      <c r="E131" s="174">
        <v>0</v>
      </c>
      <c r="F131" s="174">
        <v>0</v>
      </c>
      <c r="G131" s="174">
        <v>0</v>
      </c>
      <c r="H131" s="174">
        <v>0</v>
      </c>
      <c r="I131" s="174">
        <v>0.46650753867068961</v>
      </c>
      <c r="J131" s="174">
        <v>0</v>
      </c>
      <c r="K131" s="174">
        <v>0</v>
      </c>
      <c r="L131" s="174">
        <v>0</v>
      </c>
      <c r="M131" s="174">
        <v>0</v>
      </c>
      <c r="N131" s="174">
        <v>0</v>
      </c>
      <c r="O131" s="174">
        <v>0</v>
      </c>
      <c r="P131" s="174">
        <v>0</v>
      </c>
      <c r="Q131" s="174">
        <v>0</v>
      </c>
      <c r="R131" s="174">
        <v>0</v>
      </c>
      <c r="S131" s="174">
        <v>0</v>
      </c>
      <c r="T131" s="174">
        <v>0</v>
      </c>
      <c r="U131" s="174">
        <v>0</v>
      </c>
      <c r="V131" s="174">
        <v>0</v>
      </c>
      <c r="W131" s="174">
        <v>0</v>
      </c>
      <c r="X131" s="174">
        <v>0</v>
      </c>
      <c r="Y131" s="174">
        <v>0</v>
      </c>
      <c r="Z131" s="174">
        <v>0</v>
      </c>
      <c r="AA131" s="174">
        <v>0</v>
      </c>
      <c r="AB131" s="174">
        <v>0</v>
      </c>
      <c r="AC131" s="174">
        <v>0</v>
      </c>
      <c r="AD131" s="174">
        <v>0</v>
      </c>
      <c r="AE131" s="174">
        <v>0</v>
      </c>
      <c r="AF131" s="174">
        <v>0</v>
      </c>
      <c r="AG131" s="174">
        <v>0</v>
      </c>
      <c r="AH131" s="174">
        <v>0</v>
      </c>
      <c r="AI131" s="174">
        <v>0</v>
      </c>
      <c r="AJ131" s="174">
        <v>0</v>
      </c>
      <c r="AK131" s="174">
        <v>0</v>
      </c>
      <c r="AL131" s="174">
        <v>0</v>
      </c>
      <c r="AM131" s="1111">
        <v>0</v>
      </c>
    </row>
    <row r="132" spans="1:39">
      <c r="A132" s="1106" t="s">
        <v>36</v>
      </c>
      <c r="B132" s="132" t="s">
        <v>44</v>
      </c>
      <c r="C132" s="174">
        <v>0</v>
      </c>
      <c r="D132" s="174">
        <v>0</v>
      </c>
      <c r="E132" s="174">
        <v>0</v>
      </c>
      <c r="F132" s="174">
        <v>0</v>
      </c>
      <c r="G132" s="174">
        <v>0</v>
      </c>
      <c r="H132" s="174">
        <v>0</v>
      </c>
      <c r="I132" s="174">
        <v>0</v>
      </c>
      <c r="J132" s="174">
        <v>0.29660594043189237</v>
      </c>
      <c r="K132" s="174">
        <v>0</v>
      </c>
      <c r="L132" s="174">
        <v>0</v>
      </c>
      <c r="M132" s="174">
        <v>0</v>
      </c>
      <c r="N132" s="174">
        <v>0</v>
      </c>
      <c r="O132" s="174">
        <v>0</v>
      </c>
      <c r="P132" s="174">
        <v>0</v>
      </c>
      <c r="Q132" s="174">
        <v>0</v>
      </c>
      <c r="R132" s="174">
        <v>0</v>
      </c>
      <c r="S132" s="174">
        <v>0</v>
      </c>
      <c r="T132" s="174">
        <v>0</v>
      </c>
      <c r="U132" s="174">
        <v>0</v>
      </c>
      <c r="V132" s="174">
        <v>0</v>
      </c>
      <c r="W132" s="174">
        <v>0</v>
      </c>
      <c r="X132" s="174">
        <v>0</v>
      </c>
      <c r="Y132" s="174">
        <v>0</v>
      </c>
      <c r="Z132" s="174">
        <v>0</v>
      </c>
      <c r="AA132" s="174">
        <v>0</v>
      </c>
      <c r="AB132" s="174">
        <v>0</v>
      </c>
      <c r="AC132" s="174">
        <v>0</v>
      </c>
      <c r="AD132" s="174">
        <v>0</v>
      </c>
      <c r="AE132" s="174">
        <v>0</v>
      </c>
      <c r="AF132" s="174">
        <v>0</v>
      </c>
      <c r="AG132" s="174">
        <v>0</v>
      </c>
      <c r="AH132" s="174">
        <v>0</v>
      </c>
      <c r="AI132" s="174">
        <v>0</v>
      </c>
      <c r="AJ132" s="174">
        <v>0</v>
      </c>
      <c r="AK132" s="174">
        <v>0</v>
      </c>
      <c r="AL132" s="174">
        <v>0</v>
      </c>
      <c r="AM132" s="1111">
        <v>0</v>
      </c>
    </row>
    <row r="133" spans="1:39">
      <c r="A133" s="1106" t="s">
        <v>37</v>
      </c>
      <c r="B133" s="132" t="s">
        <v>45</v>
      </c>
      <c r="C133" s="174">
        <v>0</v>
      </c>
      <c r="D133" s="174">
        <v>0</v>
      </c>
      <c r="E133" s="174">
        <v>0</v>
      </c>
      <c r="F133" s="174">
        <v>0</v>
      </c>
      <c r="G133" s="174">
        <v>0</v>
      </c>
      <c r="H133" s="174">
        <v>0</v>
      </c>
      <c r="I133" s="174">
        <v>0</v>
      </c>
      <c r="J133" s="174">
        <v>0</v>
      </c>
      <c r="K133" s="174">
        <v>4.7465554978635915E-2</v>
      </c>
      <c r="L133" s="174">
        <v>0</v>
      </c>
      <c r="M133" s="174">
        <v>0</v>
      </c>
      <c r="N133" s="174">
        <v>0</v>
      </c>
      <c r="O133" s="174">
        <v>0</v>
      </c>
      <c r="P133" s="174">
        <v>0</v>
      </c>
      <c r="Q133" s="174">
        <v>0</v>
      </c>
      <c r="R133" s="174">
        <v>0</v>
      </c>
      <c r="S133" s="174">
        <v>0</v>
      </c>
      <c r="T133" s="174">
        <v>0</v>
      </c>
      <c r="U133" s="174">
        <v>0</v>
      </c>
      <c r="V133" s="174">
        <v>0</v>
      </c>
      <c r="W133" s="174">
        <v>0</v>
      </c>
      <c r="X133" s="174">
        <v>0</v>
      </c>
      <c r="Y133" s="174">
        <v>0</v>
      </c>
      <c r="Z133" s="174">
        <v>0</v>
      </c>
      <c r="AA133" s="174">
        <v>0</v>
      </c>
      <c r="AB133" s="174">
        <v>0</v>
      </c>
      <c r="AC133" s="174">
        <v>0</v>
      </c>
      <c r="AD133" s="174">
        <v>0</v>
      </c>
      <c r="AE133" s="174">
        <v>0</v>
      </c>
      <c r="AF133" s="174">
        <v>0</v>
      </c>
      <c r="AG133" s="174">
        <v>0</v>
      </c>
      <c r="AH133" s="174">
        <v>0</v>
      </c>
      <c r="AI133" s="174">
        <v>0</v>
      </c>
      <c r="AJ133" s="174">
        <v>0</v>
      </c>
      <c r="AK133" s="174">
        <v>0</v>
      </c>
      <c r="AL133" s="174">
        <v>0</v>
      </c>
      <c r="AM133" s="1111">
        <v>0</v>
      </c>
    </row>
    <row r="134" spans="1:39">
      <c r="A134" s="1106" t="s">
        <v>38</v>
      </c>
      <c r="B134" s="132" t="s">
        <v>46</v>
      </c>
      <c r="C134" s="174">
        <v>0</v>
      </c>
      <c r="D134" s="174">
        <v>0</v>
      </c>
      <c r="E134" s="174">
        <v>0</v>
      </c>
      <c r="F134" s="174">
        <v>0</v>
      </c>
      <c r="G134" s="174">
        <v>0</v>
      </c>
      <c r="H134" s="174">
        <v>0</v>
      </c>
      <c r="I134" s="174">
        <v>0</v>
      </c>
      <c r="J134" s="174">
        <v>0</v>
      </c>
      <c r="K134" s="174">
        <v>0</v>
      </c>
      <c r="L134" s="174">
        <v>0.2065214572524342</v>
      </c>
      <c r="M134" s="174">
        <v>0</v>
      </c>
      <c r="N134" s="174">
        <v>0</v>
      </c>
      <c r="O134" s="174">
        <v>0</v>
      </c>
      <c r="P134" s="174">
        <v>0</v>
      </c>
      <c r="Q134" s="174">
        <v>0</v>
      </c>
      <c r="R134" s="174">
        <v>0</v>
      </c>
      <c r="S134" s="174">
        <v>0</v>
      </c>
      <c r="T134" s="174">
        <v>0</v>
      </c>
      <c r="U134" s="174">
        <v>0</v>
      </c>
      <c r="V134" s="174">
        <v>0</v>
      </c>
      <c r="W134" s="174">
        <v>0</v>
      </c>
      <c r="X134" s="174">
        <v>0</v>
      </c>
      <c r="Y134" s="174">
        <v>0</v>
      </c>
      <c r="Z134" s="174">
        <v>0</v>
      </c>
      <c r="AA134" s="174">
        <v>0</v>
      </c>
      <c r="AB134" s="174">
        <v>0</v>
      </c>
      <c r="AC134" s="174">
        <v>0</v>
      </c>
      <c r="AD134" s="174">
        <v>0</v>
      </c>
      <c r="AE134" s="174">
        <v>0</v>
      </c>
      <c r="AF134" s="174">
        <v>0</v>
      </c>
      <c r="AG134" s="174">
        <v>0</v>
      </c>
      <c r="AH134" s="174">
        <v>0</v>
      </c>
      <c r="AI134" s="174">
        <v>0</v>
      </c>
      <c r="AJ134" s="174">
        <v>0</v>
      </c>
      <c r="AK134" s="174">
        <v>0</v>
      </c>
      <c r="AL134" s="174">
        <v>0</v>
      </c>
      <c r="AM134" s="1111">
        <v>0</v>
      </c>
    </row>
    <row r="135" spans="1:39">
      <c r="A135" s="1106" t="s">
        <v>39</v>
      </c>
      <c r="B135" s="132" t="s">
        <v>47</v>
      </c>
      <c r="C135" s="174">
        <v>0</v>
      </c>
      <c r="D135" s="174">
        <v>0</v>
      </c>
      <c r="E135" s="174">
        <v>0</v>
      </c>
      <c r="F135" s="174">
        <v>0</v>
      </c>
      <c r="G135" s="174">
        <v>0</v>
      </c>
      <c r="H135" s="174">
        <v>0</v>
      </c>
      <c r="I135" s="174">
        <v>0</v>
      </c>
      <c r="J135" s="174">
        <v>0</v>
      </c>
      <c r="K135" s="174">
        <v>0</v>
      </c>
      <c r="L135" s="174">
        <v>0</v>
      </c>
      <c r="M135" s="174">
        <v>5.6246580502232746E-2</v>
      </c>
      <c r="N135" s="174">
        <v>0</v>
      </c>
      <c r="O135" s="174">
        <v>0</v>
      </c>
      <c r="P135" s="174">
        <v>0</v>
      </c>
      <c r="Q135" s="174">
        <v>0</v>
      </c>
      <c r="R135" s="174">
        <v>0</v>
      </c>
      <c r="S135" s="174">
        <v>0</v>
      </c>
      <c r="T135" s="174">
        <v>0</v>
      </c>
      <c r="U135" s="174">
        <v>0</v>
      </c>
      <c r="V135" s="174">
        <v>0</v>
      </c>
      <c r="W135" s="174">
        <v>0</v>
      </c>
      <c r="X135" s="174">
        <v>0</v>
      </c>
      <c r="Y135" s="174">
        <v>0</v>
      </c>
      <c r="Z135" s="174">
        <v>0</v>
      </c>
      <c r="AA135" s="174">
        <v>0</v>
      </c>
      <c r="AB135" s="174">
        <v>0</v>
      </c>
      <c r="AC135" s="174">
        <v>0</v>
      </c>
      <c r="AD135" s="174">
        <v>0</v>
      </c>
      <c r="AE135" s="174">
        <v>0</v>
      </c>
      <c r="AF135" s="174">
        <v>0</v>
      </c>
      <c r="AG135" s="174">
        <v>0</v>
      </c>
      <c r="AH135" s="174">
        <v>0</v>
      </c>
      <c r="AI135" s="174">
        <v>0</v>
      </c>
      <c r="AJ135" s="174">
        <v>0</v>
      </c>
      <c r="AK135" s="174">
        <v>0</v>
      </c>
      <c r="AL135" s="174">
        <v>0</v>
      </c>
      <c r="AM135" s="1111">
        <v>0</v>
      </c>
    </row>
    <row r="136" spans="1:39">
      <c r="A136" s="1107">
        <v>10</v>
      </c>
      <c r="B136" s="132" t="s">
        <v>2</v>
      </c>
      <c r="C136" s="174">
        <v>0</v>
      </c>
      <c r="D136" s="174">
        <v>0</v>
      </c>
      <c r="E136" s="174">
        <v>0</v>
      </c>
      <c r="F136" s="174">
        <v>0</v>
      </c>
      <c r="G136" s="174">
        <v>0</v>
      </c>
      <c r="H136" s="174">
        <v>0</v>
      </c>
      <c r="I136" s="174">
        <v>0</v>
      </c>
      <c r="J136" s="174">
        <v>0</v>
      </c>
      <c r="K136" s="174">
        <v>0</v>
      </c>
      <c r="L136" s="174">
        <v>0</v>
      </c>
      <c r="M136" s="174">
        <v>0</v>
      </c>
      <c r="N136" s="174">
        <v>4.5618025336986112E-2</v>
      </c>
      <c r="O136" s="174">
        <v>0</v>
      </c>
      <c r="P136" s="174">
        <v>0</v>
      </c>
      <c r="Q136" s="174">
        <v>0</v>
      </c>
      <c r="R136" s="174">
        <v>0</v>
      </c>
      <c r="S136" s="174">
        <v>0</v>
      </c>
      <c r="T136" s="174">
        <v>0</v>
      </c>
      <c r="U136" s="174">
        <v>0</v>
      </c>
      <c r="V136" s="174">
        <v>0</v>
      </c>
      <c r="W136" s="174">
        <v>0</v>
      </c>
      <c r="X136" s="174">
        <v>0</v>
      </c>
      <c r="Y136" s="174">
        <v>0</v>
      </c>
      <c r="Z136" s="174">
        <v>0</v>
      </c>
      <c r="AA136" s="174">
        <v>0</v>
      </c>
      <c r="AB136" s="174">
        <v>0</v>
      </c>
      <c r="AC136" s="174">
        <v>0</v>
      </c>
      <c r="AD136" s="174">
        <v>0</v>
      </c>
      <c r="AE136" s="174">
        <v>0</v>
      </c>
      <c r="AF136" s="174">
        <v>0</v>
      </c>
      <c r="AG136" s="174">
        <v>0</v>
      </c>
      <c r="AH136" s="174">
        <v>0</v>
      </c>
      <c r="AI136" s="174">
        <v>0</v>
      </c>
      <c r="AJ136" s="174">
        <v>0</v>
      </c>
      <c r="AK136" s="174">
        <v>0</v>
      </c>
      <c r="AL136" s="174">
        <v>0</v>
      </c>
      <c r="AM136" s="1111">
        <v>0</v>
      </c>
    </row>
    <row r="137" spans="1:39">
      <c r="A137" s="1107">
        <v>11</v>
      </c>
      <c r="B137" s="132" t="s">
        <v>48</v>
      </c>
      <c r="C137" s="174">
        <v>0</v>
      </c>
      <c r="D137" s="174">
        <v>0</v>
      </c>
      <c r="E137" s="174">
        <v>0</v>
      </c>
      <c r="F137" s="174">
        <v>0</v>
      </c>
      <c r="G137" s="174">
        <v>0</v>
      </c>
      <c r="H137" s="174">
        <v>0</v>
      </c>
      <c r="I137" s="174">
        <v>0</v>
      </c>
      <c r="J137" s="174">
        <v>0</v>
      </c>
      <c r="K137" s="174">
        <v>0</v>
      </c>
      <c r="L137" s="174">
        <v>0</v>
      </c>
      <c r="M137" s="174">
        <v>0</v>
      </c>
      <c r="N137" s="174">
        <v>0</v>
      </c>
      <c r="O137" s="174">
        <v>0.44553300514202299</v>
      </c>
      <c r="P137" s="174">
        <v>0</v>
      </c>
      <c r="Q137" s="174">
        <v>0</v>
      </c>
      <c r="R137" s="174">
        <v>0</v>
      </c>
      <c r="S137" s="174">
        <v>0</v>
      </c>
      <c r="T137" s="174">
        <v>0</v>
      </c>
      <c r="U137" s="174">
        <v>0</v>
      </c>
      <c r="V137" s="174">
        <v>0</v>
      </c>
      <c r="W137" s="174">
        <v>0</v>
      </c>
      <c r="X137" s="174">
        <v>0</v>
      </c>
      <c r="Y137" s="174">
        <v>0</v>
      </c>
      <c r="Z137" s="174">
        <v>0</v>
      </c>
      <c r="AA137" s="174">
        <v>0</v>
      </c>
      <c r="AB137" s="174">
        <v>0</v>
      </c>
      <c r="AC137" s="174">
        <v>0</v>
      </c>
      <c r="AD137" s="174">
        <v>0</v>
      </c>
      <c r="AE137" s="174">
        <v>0</v>
      </c>
      <c r="AF137" s="174">
        <v>0</v>
      </c>
      <c r="AG137" s="174">
        <v>0</v>
      </c>
      <c r="AH137" s="174">
        <v>0</v>
      </c>
      <c r="AI137" s="174">
        <v>0</v>
      </c>
      <c r="AJ137" s="174">
        <v>0</v>
      </c>
      <c r="AK137" s="174">
        <v>0</v>
      </c>
      <c r="AL137" s="174">
        <v>0</v>
      </c>
      <c r="AM137" s="1111">
        <v>0</v>
      </c>
    </row>
    <row r="138" spans="1:39">
      <c r="A138" s="1107">
        <v>12</v>
      </c>
      <c r="B138" s="132" t="s">
        <v>49</v>
      </c>
      <c r="C138" s="174">
        <v>0</v>
      </c>
      <c r="D138" s="174">
        <v>0</v>
      </c>
      <c r="E138" s="174">
        <v>0</v>
      </c>
      <c r="F138" s="174">
        <v>0</v>
      </c>
      <c r="G138" s="174">
        <v>0</v>
      </c>
      <c r="H138" s="174">
        <v>0</v>
      </c>
      <c r="I138" s="174">
        <v>0</v>
      </c>
      <c r="J138" s="174">
        <v>0</v>
      </c>
      <c r="K138" s="174">
        <v>0</v>
      </c>
      <c r="L138" s="174">
        <v>0</v>
      </c>
      <c r="M138" s="174">
        <v>0</v>
      </c>
      <c r="N138" s="174">
        <v>0</v>
      </c>
      <c r="O138" s="174">
        <v>0</v>
      </c>
      <c r="P138" s="174">
        <v>0.10048207349474936</v>
      </c>
      <c r="Q138" s="174">
        <v>0</v>
      </c>
      <c r="R138" s="174">
        <v>0</v>
      </c>
      <c r="S138" s="174">
        <v>0</v>
      </c>
      <c r="T138" s="174">
        <v>0</v>
      </c>
      <c r="U138" s="174">
        <v>0</v>
      </c>
      <c r="V138" s="174">
        <v>0</v>
      </c>
      <c r="W138" s="174">
        <v>0</v>
      </c>
      <c r="X138" s="174">
        <v>0</v>
      </c>
      <c r="Y138" s="174">
        <v>0</v>
      </c>
      <c r="Z138" s="174">
        <v>0</v>
      </c>
      <c r="AA138" s="174">
        <v>0</v>
      </c>
      <c r="AB138" s="174">
        <v>0</v>
      </c>
      <c r="AC138" s="174">
        <v>0</v>
      </c>
      <c r="AD138" s="174">
        <v>0</v>
      </c>
      <c r="AE138" s="174">
        <v>0</v>
      </c>
      <c r="AF138" s="174">
        <v>0</v>
      </c>
      <c r="AG138" s="174">
        <v>0</v>
      </c>
      <c r="AH138" s="174">
        <v>0</v>
      </c>
      <c r="AI138" s="174">
        <v>0</v>
      </c>
      <c r="AJ138" s="174">
        <v>0</v>
      </c>
      <c r="AK138" s="174">
        <v>0</v>
      </c>
      <c r="AL138" s="174">
        <v>0</v>
      </c>
      <c r="AM138" s="1111">
        <v>0</v>
      </c>
    </row>
    <row r="139" spans="1:39">
      <c r="A139" s="1107">
        <v>13</v>
      </c>
      <c r="B139" s="132" t="s">
        <v>50</v>
      </c>
      <c r="C139" s="174">
        <v>0</v>
      </c>
      <c r="D139" s="174">
        <v>0</v>
      </c>
      <c r="E139" s="174">
        <v>0</v>
      </c>
      <c r="F139" s="174">
        <v>0</v>
      </c>
      <c r="G139" s="174">
        <v>0</v>
      </c>
      <c r="H139" s="174">
        <v>0</v>
      </c>
      <c r="I139" s="174">
        <v>0</v>
      </c>
      <c r="J139" s="174">
        <v>0</v>
      </c>
      <c r="K139" s="174">
        <v>0</v>
      </c>
      <c r="L139" s="174">
        <v>0</v>
      </c>
      <c r="M139" s="174">
        <v>0</v>
      </c>
      <c r="N139" s="174">
        <v>0</v>
      </c>
      <c r="O139" s="174">
        <v>0</v>
      </c>
      <c r="P139" s="174">
        <v>0</v>
      </c>
      <c r="Q139" s="174">
        <v>1.0366725520979725E-2</v>
      </c>
      <c r="R139" s="174">
        <v>0</v>
      </c>
      <c r="S139" s="174">
        <v>0</v>
      </c>
      <c r="T139" s="174">
        <v>0</v>
      </c>
      <c r="U139" s="174">
        <v>0</v>
      </c>
      <c r="V139" s="174">
        <v>0</v>
      </c>
      <c r="W139" s="174">
        <v>0</v>
      </c>
      <c r="X139" s="174">
        <v>0</v>
      </c>
      <c r="Y139" s="174">
        <v>0</v>
      </c>
      <c r="Z139" s="174">
        <v>0</v>
      </c>
      <c r="AA139" s="174">
        <v>0</v>
      </c>
      <c r="AB139" s="174">
        <v>0</v>
      </c>
      <c r="AC139" s="174">
        <v>0</v>
      </c>
      <c r="AD139" s="174">
        <v>0</v>
      </c>
      <c r="AE139" s="174">
        <v>0</v>
      </c>
      <c r="AF139" s="174">
        <v>0</v>
      </c>
      <c r="AG139" s="174">
        <v>0</v>
      </c>
      <c r="AH139" s="174">
        <v>0</v>
      </c>
      <c r="AI139" s="174">
        <v>0</v>
      </c>
      <c r="AJ139" s="174">
        <v>0</v>
      </c>
      <c r="AK139" s="174">
        <v>0</v>
      </c>
      <c r="AL139" s="174">
        <v>0</v>
      </c>
      <c r="AM139" s="1111">
        <v>0</v>
      </c>
    </row>
    <row r="140" spans="1:39">
      <c r="A140" s="1107">
        <v>14</v>
      </c>
      <c r="B140" s="132" t="s">
        <v>51</v>
      </c>
      <c r="C140" s="174">
        <v>0</v>
      </c>
      <c r="D140" s="174">
        <v>0</v>
      </c>
      <c r="E140" s="174">
        <v>0</v>
      </c>
      <c r="F140" s="174">
        <v>0</v>
      </c>
      <c r="G140" s="174">
        <v>0</v>
      </c>
      <c r="H140" s="174">
        <v>0</v>
      </c>
      <c r="I140" s="174">
        <v>0</v>
      </c>
      <c r="J140" s="174">
        <v>0</v>
      </c>
      <c r="K140" s="174">
        <v>0</v>
      </c>
      <c r="L140" s="174">
        <v>0</v>
      </c>
      <c r="M140" s="174">
        <v>0</v>
      </c>
      <c r="N140" s="174">
        <v>0</v>
      </c>
      <c r="O140" s="174">
        <v>0</v>
      </c>
      <c r="P140" s="174">
        <v>0</v>
      </c>
      <c r="Q140" s="174">
        <v>0</v>
      </c>
      <c r="R140" s="174">
        <v>0.16968457509144153</v>
      </c>
      <c r="S140" s="174">
        <v>0</v>
      </c>
      <c r="T140" s="174">
        <v>0</v>
      </c>
      <c r="U140" s="174">
        <v>0</v>
      </c>
      <c r="V140" s="174">
        <v>0</v>
      </c>
      <c r="W140" s="174">
        <v>0</v>
      </c>
      <c r="X140" s="174">
        <v>0</v>
      </c>
      <c r="Y140" s="174">
        <v>0</v>
      </c>
      <c r="Z140" s="174">
        <v>0</v>
      </c>
      <c r="AA140" s="174">
        <v>0</v>
      </c>
      <c r="AB140" s="174">
        <v>0</v>
      </c>
      <c r="AC140" s="174">
        <v>0</v>
      </c>
      <c r="AD140" s="174">
        <v>0</v>
      </c>
      <c r="AE140" s="174">
        <v>0</v>
      </c>
      <c r="AF140" s="174">
        <v>0</v>
      </c>
      <c r="AG140" s="174">
        <v>0</v>
      </c>
      <c r="AH140" s="174">
        <v>0</v>
      </c>
      <c r="AI140" s="174">
        <v>0</v>
      </c>
      <c r="AJ140" s="174">
        <v>0</v>
      </c>
      <c r="AK140" s="174">
        <v>0</v>
      </c>
      <c r="AL140" s="174">
        <v>0</v>
      </c>
      <c r="AM140" s="1111">
        <v>0</v>
      </c>
    </row>
    <row r="141" spans="1:39">
      <c r="A141" s="1107">
        <v>15</v>
      </c>
      <c r="B141" s="132" t="s">
        <v>52</v>
      </c>
      <c r="C141" s="174">
        <v>0</v>
      </c>
      <c r="D141" s="174">
        <v>0</v>
      </c>
      <c r="E141" s="174">
        <v>0</v>
      </c>
      <c r="F141" s="174">
        <v>0</v>
      </c>
      <c r="G141" s="174">
        <v>0</v>
      </c>
      <c r="H141" s="174">
        <v>0</v>
      </c>
      <c r="I141" s="174">
        <v>0</v>
      </c>
      <c r="J141" s="174">
        <v>0</v>
      </c>
      <c r="K141" s="174">
        <v>0</v>
      </c>
      <c r="L141" s="174">
        <v>0</v>
      </c>
      <c r="M141" s="174">
        <v>0</v>
      </c>
      <c r="N141" s="174">
        <v>0</v>
      </c>
      <c r="O141" s="174">
        <v>0</v>
      </c>
      <c r="P141" s="174">
        <v>0</v>
      </c>
      <c r="Q141" s="174">
        <v>0</v>
      </c>
      <c r="R141" s="174">
        <v>0</v>
      </c>
      <c r="S141" s="174">
        <v>0.10799014683420216</v>
      </c>
      <c r="T141" s="174">
        <v>0</v>
      </c>
      <c r="U141" s="174">
        <v>0</v>
      </c>
      <c r="V141" s="174">
        <v>0</v>
      </c>
      <c r="W141" s="174">
        <v>0</v>
      </c>
      <c r="X141" s="174">
        <v>0</v>
      </c>
      <c r="Y141" s="174">
        <v>0</v>
      </c>
      <c r="Z141" s="174">
        <v>0</v>
      </c>
      <c r="AA141" s="174">
        <v>0</v>
      </c>
      <c r="AB141" s="174">
        <v>0</v>
      </c>
      <c r="AC141" s="174">
        <v>0</v>
      </c>
      <c r="AD141" s="174">
        <v>0</v>
      </c>
      <c r="AE141" s="174">
        <v>0</v>
      </c>
      <c r="AF141" s="174">
        <v>0</v>
      </c>
      <c r="AG141" s="174">
        <v>0</v>
      </c>
      <c r="AH141" s="174">
        <v>0</v>
      </c>
      <c r="AI141" s="174">
        <v>0</v>
      </c>
      <c r="AJ141" s="174">
        <v>0</v>
      </c>
      <c r="AK141" s="174">
        <v>0</v>
      </c>
      <c r="AL141" s="174">
        <v>0</v>
      </c>
      <c r="AM141" s="1111">
        <v>0</v>
      </c>
    </row>
    <row r="142" spans="1:39">
      <c r="A142" s="1107">
        <v>16</v>
      </c>
      <c r="B142" s="132" t="s">
        <v>53</v>
      </c>
      <c r="C142" s="174">
        <v>0</v>
      </c>
      <c r="D142" s="174">
        <v>0</v>
      </c>
      <c r="E142" s="174">
        <v>0</v>
      </c>
      <c r="F142" s="174">
        <v>0</v>
      </c>
      <c r="G142" s="174">
        <v>0</v>
      </c>
      <c r="H142" s="174">
        <v>0</v>
      </c>
      <c r="I142" s="174">
        <v>0</v>
      </c>
      <c r="J142" s="174">
        <v>0</v>
      </c>
      <c r="K142" s="174">
        <v>0</v>
      </c>
      <c r="L142" s="174">
        <v>0</v>
      </c>
      <c r="M142" s="174">
        <v>0</v>
      </c>
      <c r="N142" s="174">
        <v>0</v>
      </c>
      <c r="O142" s="174">
        <v>0</v>
      </c>
      <c r="P142" s="174">
        <v>0</v>
      </c>
      <c r="Q142" s="174">
        <v>0</v>
      </c>
      <c r="R142" s="174">
        <v>0</v>
      </c>
      <c r="S142" s="174">
        <v>0</v>
      </c>
      <c r="T142" s="174">
        <v>7.5153475153528881E-2</v>
      </c>
      <c r="U142" s="174">
        <v>0</v>
      </c>
      <c r="V142" s="174">
        <v>0</v>
      </c>
      <c r="W142" s="174">
        <v>0</v>
      </c>
      <c r="X142" s="174">
        <v>0</v>
      </c>
      <c r="Y142" s="174">
        <v>0</v>
      </c>
      <c r="Z142" s="174">
        <v>0</v>
      </c>
      <c r="AA142" s="174">
        <v>0</v>
      </c>
      <c r="AB142" s="174">
        <v>0</v>
      </c>
      <c r="AC142" s="174">
        <v>0</v>
      </c>
      <c r="AD142" s="174">
        <v>0</v>
      </c>
      <c r="AE142" s="174">
        <v>0</v>
      </c>
      <c r="AF142" s="174">
        <v>0</v>
      </c>
      <c r="AG142" s="174">
        <v>0</v>
      </c>
      <c r="AH142" s="174">
        <v>0</v>
      </c>
      <c r="AI142" s="174">
        <v>0</v>
      </c>
      <c r="AJ142" s="174">
        <v>0</v>
      </c>
      <c r="AK142" s="174">
        <v>0</v>
      </c>
      <c r="AL142" s="174">
        <v>0</v>
      </c>
      <c r="AM142" s="1111">
        <v>0</v>
      </c>
    </row>
    <row r="143" spans="1:39">
      <c r="A143" s="1107">
        <v>17</v>
      </c>
      <c r="B143" s="132" t="s">
        <v>54</v>
      </c>
      <c r="C143" s="174">
        <v>0</v>
      </c>
      <c r="D143" s="174">
        <v>0</v>
      </c>
      <c r="E143" s="174">
        <v>0</v>
      </c>
      <c r="F143" s="174">
        <v>0</v>
      </c>
      <c r="G143" s="174">
        <v>0</v>
      </c>
      <c r="H143" s="174">
        <v>0</v>
      </c>
      <c r="I143" s="174">
        <v>0</v>
      </c>
      <c r="J143" s="174">
        <v>0</v>
      </c>
      <c r="K143" s="174">
        <v>0</v>
      </c>
      <c r="L143" s="174">
        <v>0</v>
      </c>
      <c r="M143" s="174">
        <v>0</v>
      </c>
      <c r="N143" s="174">
        <v>0</v>
      </c>
      <c r="O143" s="174">
        <v>0</v>
      </c>
      <c r="P143" s="174">
        <v>0</v>
      </c>
      <c r="Q143" s="174">
        <v>0</v>
      </c>
      <c r="R143" s="174">
        <v>0</v>
      </c>
      <c r="S143" s="174">
        <v>0</v>
      </c>
      <c r="T143" s="174">
        <v>0</v>
      </c>
      <c r="U143" s="174">
        <v>0.16472865601105025</v>
      </c>
      <c r="V143" s="174">
        <v>0</v>
      </c>
      <c r="W143" s="174">
        <v>0</v>
      </c>
      <c r="X143" s="174">
        <v>0</v>
      </c>
      <c r="Y143" s="174">
        <v>0</v>
      </c>
      <c r="Z143" s="174">
        <v>0</v>
      </c>
      <c r="AA143" s="174">
        <v>0</v>
      </c>
      <c r="AB143" s="174">
        <v>0</v>
      </c>
      <c r="AC143" s="174">
        <v>0</v>
      </c>
      <c r="AD143" s="174">
        <v>0</v>
      </c>
      <c r="AE143" s="174">
        <v>0</v>
      </c>
      <c r="AF143" s="174">
        <v>0</v>
      </c>
      <c r="AG143" s="174">
        <v>0</v>
      </c>
      <c r="AH143" s="174">
        <v>0</v>
      </c>
      <c r="AI143" s="174">
        <v>0</v>
      </c>
      <c r="AJ143" s="174">
        <v>0</v>
      </c>
      <c r="AK143" s="174">
        <v>0</v>
      </c>
      <c r="AL143" s="174">
        <v>0</v>
      </c>
      <c r="AM143" s="1111">
        <v>0</v>
      </c>
    </row>
    <row r="144" spans="1:39">
      <c r="A144" s="1107">
        <v>18</v>
      </c>
      <c r="B144" s="132" t="s">
        <v>3</v>
      </c>
      <c r="C144" s="174">
        <v>0</v>
      </c>
      <c r="D144" s="174">
        <v>0</v>
      </c>
      <c r="E144" s="174">
        <v>0</v>
      </c>
      <c r="F144" s="174">
        <v>0</v>
      </c>
      <c r="G144" s="174">
        <v>0</v>
      </c>
      <c r="H144" s="174">
        <v>0</v>
      </c>
      <c r="I144" s="174">
        <v>0</v>
      </c>
      <c r="J144" s="174">
        <v>0</v>
      </c>
      <c r="K144" s="174">
        <v>0</v>
      </c>
      <c r="L144" s="174">
        <v>0</v>
      </c>
      <c r="M144" s="174">
        <v>0</v>
      </c>
      <c r="N144" s="174">
        <v>0</v>
      </c>
      <c r="O144" s="174">
        <v>0</v>
      </c>
      <c r="P144" s="174">
        <v>0</v>
      </c>
      <c r="Q144" s="174">
        <v>0</v>
      </c>
      <c r="R144" s="174">
        <v>0</v>
      </c>
      <c r="S144" s="174">
        <v>0</v>
      </c>
      <c r="T144" s="174">
        <v>0</v>
      </c>
      <c r="U144" s="174">
        <v>0</v>
      </c>
      <c r="V144" s="174">
        <v>5.2723070404719352E-2</v>
      </c>
      <c r="W144" s="174">
        <v>0</v>
      </c>
      <c r="X144" s="174">
        <v>0</v>
      </c>
      <c r="Y144" s="174">
        <v>0</v>
      </c>
      <c r="Z144" s="174">
        <v>0</v>
      </c>
      <c r="AA144" s="174">
        <v>0</v>
      </c>
      <c r="AB144" s="174">
        <v>0</v>
      </c>
      <c r="AC144" s="174">
        <v>0</v>
      </c>
      <c r="AD144" s="174">
        <v>0</v>
      </c>
      <c r="AE144" s="174">
        <v>0</v>
      </c>
      <c r="AF144" s="174">
        <v>0</v>
      </c>
      <c r="AG144" s="174">
        <v>0</v>
      </c>
      <c r="AH144" s="174">
        <v>0</v>
      </c>
      <c r="AI144" s="174">
        <v>0</v>
      </c>
      <c r="AJ144" s="174">
        <v>0</v>
      </c>
      <c r="AK144" s="174">
        <v>0</v>
      </c>
      <c r="AL144" s="174">
        <v>0</v>
      </c>
      <c r="AM144" s="1111">
        <v>0</v>
      </c>
    </row>
    <row r="145" spans="1:39">
      <c r="A145" s="1107">
        <v>19</v>
      </c>
      <c r="B145" s="132" t="s">
        <v>55</v>
      </c>
      <c r="C145" s="174">
        <v>0</v>
      </c>
      <c r="D145" s="174">
        <v>0</v>
      </c>
      <c r="E145" s="174">
        <v>0</v>
      </c>
      <c r="F145" s="174">
        <v>0</v>
      </c>
      <c r="G145" s="174">
        <v>0</v>
      </c>
      <c r="H145" s="174">
        <v>0</v>
      </c>
      <c r="I145" s="174">
        <v>0</v>
      </c>
      <c r="J145" s="174">
        <v>0</v>
      </c>
      <c r="K145" s="174">
        <v>0</v>
      </c>
      <c r="L145" s="174">
        <v>0</v>
      </c>
      <c r="M145" s="174">
        <v>0</v>
      </c>
      <c r="N145" s="174">
        <v>0</v>
      </c>
      <c r="O145" s="174">
        <v>0</v>
      </c>
      <c r="P145" s="174">
        <v>0</v>
      </c>
      <c r="Q145" s="174">
        <v>0</v>
      </c>
      <c r="R145" s="174">
        <v>0</v>
      </c>
      <c r="S145" s="174">
        <v>0</v>
      </c>
      <c r="T145" s="174">
        <v>0</v>
      </c>
      <c r="U145" s="174">
        <v>0</v>
      </c>
      <c r="V145" s="174">
        <v>0</v>
      </c>
      <c r="W145" s="174">
        <v>0.23288336625141592</v>
      </c>
      <c r="X145" s="174">
        <v>0</v>
      </c>
      <c r="Y145" s="174">
        <v>0</v>
      </c>
      <c r="Z145" s="174">
        <v>0</v>
      </c>
      <c r="AA145" s="174">
        <v>0</v>
      </c>
      <c r="AB145" s="174">
        <v>0</v>
      </c>
      <c r="AC145" s="174">
        <v>0</v>
      </c>
      <c r="AD145" s="174">
        <v>0</v>
      </c>
      <c r="AE145" s="174">
        <v>0</v>
      </c>
      <c r="AF145" s="174">
        <v>0</v>
      </c>
      <c r="AG145" s="174">
        <v>0</v>
      </c>
      <c r="AH145" s="174">
        <v>0</v>
      </c>
      <c r="AI145" s="174">
        <v>0</v>
      </c>
      <c r="AJ145" s="174">
        <v>0</v>
      </c>
      <c r="AK145" s="174">
        <v>0</v>
      </c>
      <c r="AL145" s="174">
        <v>0</v>
      </c>
      <c r="AM145" s="1111">
        <v>0</v>
      </c>
    </row>
    <row r="146" spans="1:39">
      <c r="A146" s="1107">
        <v>20</v>
      </c>
      <c r="B146" s="132" t="s">
        <v>56</v>
      </c>
      <c r="C146" s="174">
        <v>0</v>
      </c>
      <c r="D146" s="174">
        <v>0</v>
      </c>
      <c r="E146" s="174">
        <v>0</v>
      </c>
      <c r="F146" s="174">
        <v>0</v>
      </c>
      <c r="G146" s="174">
        <v>0</v>
      </c>
      <c r="H146" s="174">
        <v>0</v>
      </c>
      <c r="I146" s="174">
        <v>0</v>
      </c>
      <c r="J146" s="174">
        <v>0</v>
      </c>
      <c r="K146" s="174">
        <v>0</v>
      </c>
      <c r="L146" s="174">
        <v>0</v>
      </c>
      <c r="M146" s="174">
        <v>0</v>
      </c>
      <c r="N146" s="174">
        <v>0</v>
      </c>
      <c r="O146" s="174">
        <v>0</v>
      </c>
      <c r="P146" s="174">
        <v>0</v>
      </c>
      <c r="Q146" s="174">
        <v>0</v>
      </c>
      <c r="R146" s="174">
        <v>0</v>
      </c>
      <c r="S146" s="174">
        <v>0</v>
      </c>
      <c r="T146" s="174">
        <v>0</v>
      </c>
      <c r="U146" s="174">
        <v>0</v>
      </c>
      <c r="V146" s="174">
        <v>0</v>
      </c>
      <c r="W146" s="174">
        <v>0</v>
      </c>
      <c r="X146" s="174">
        <v>1</v>
      </c>
      <c r="Y146" s="174">
        <v>0</v>
      </c>
      <c r="Z146" s="174">
        <v>0</v>
      </c>
      <c r="AA146" s="174">
        <v>0</v>
      </c>
      <c r="AB146" s="174">
        <v>0</v>
      </c>
      <c r="AC146" s="174">
        <v>0</v>
      </c>
      <c r="AD146" s="174">
        <v>0</v>
      </c>
      <c r="AE146" s="174">
        <v>0</v>
      </c>
      <c r="AF146" s="174">
        <v>0</v>
      </c>
      <c r="AG146" s="174">
        <v>0</v>
      </c>
      <c r="AH146" s="174">
        <v>0</v>
      </c>
      <c r="AI146" s="174">
        <v>0</v>
      </c>
      <c r="AJ146" s="174">
        <v>0</v>
      </c>
      <c r="AK146" s="174">
        <v>0</v>
      </c>
      <c r="AL146" s="174">
        <v>0</v>
      </c>
      <c r="AM146" s="1111">
        <v>0</v>
      </c>
    </row>
    <row r="147" spans="1:39">
      <c r="A147" s="1107">
        <v>21</v>
      </c>
      <c r="B147" s="132" t="s">
        <v>57</v>
      </c>
      <c r="C147" s="174">
        <v>0</v>
      </c>
      <c r="D147" s="174">
        <v>0</v>
      </c>
      <c r="E147" s="174">
        <v>0</v>
      </c>
      <c r="F147" s="174">
        <v>0</v>
      </c>
      <c r="G147" s="174">
        <v>0</v>
      </c>
      <c r="H147" s="174">
        <v>0</v>
      </c>
      <c r="I147" s="174">
        <v>0</v>
      </c>
      <c r="J147" s="174">
        <v>0</v>
      </c>
      <c r="K147" s="174">
        <v>0</v>
      </c>
      <c r="L147" s="174">
        <v>0</v>
      </c>
      <c r="M147" s="174">
        <v>0</v>
      </c>
      <c r="N147" s="174">
        <v>0</v>
      </c>
      <c r="O147" s="174">
        <v>0</v>
      </c>
      <c r="P147" s="174">
        <v>0</v>
      </c>
      <c r="Q147" s="174">
        <v>0</v>
      </c>
      <c r="R147" s="174">
        <v>0</v>
      </c>
      <c r="S147" s="174">
        <v>0</v>
      </c>
      <c r="T147" s="174">
        <v>0</v>
      </c>
      <c r="U147" s="174">
        <v>0</v>
      </c>
      <c r="V147" s="174">
        <v>0</v>
      </c>
      <c r="W147" s="174">
        <v>0</v>
      </c>
      <c r="X147" s="174">
        <v>0</v>
      </c>
      <c r="Y147" s="174">
        <v>0.71713810089937913</v>
      </c>
      <c r="Z147" s="174">
        <v>0</v>
      </c>
      <c r="AA147" s="174">
        <v>0</v>
      </c>
      <c r="AB147" s="174">
        <v>0</v>
      </c>
      <c r="AC147" s="174">
        <v>0</v>
      </c>
      <c r="AD147" s="174">
        <v>0</v>
      </c>
      <c r="AE147" s="174">
        <v>0</v>
      </c>
      <c r="AF147" s="174">
        <v>0</v>
      </c>
      <c r="AG147" s="174">
        <v>0</v>
      </c>
      <c r="AH147" s="174">
        <v>0</v>
      </c>
      <c r="AI147" s="174">
        <v>0</v>
      </c>
      <c r="AJ147" s="174">
        <v>0</v>
      </c>
      <c r="AK147" s="174">
        <v>0</v>
      </c>
      <c r="AL147" s="174">
        <v>0</v>
      </c>
      <c r="AM147" s="1111">
        <v>0</v>
      </c>
    </row>
    <row r="148" spans="1:39">
      <c r="A148" s="1107">
        <v>22</v>
      </c>
      <c r="B148" s="132" t="s">
        <v>58</v>
      </c>
      <c r="C148" s="174">
        <v>0</v>
      </c>
      <c r="D148" s="174">
        <v>0</v>
      </c>
      <c r="E148" s="174">
        <v>0</v>
      </c>
      <c r="F148" s="174">
        <v>0</v>
      </c>
      <c r="G148" s="174">
        <v>0</v>
      </c>
      <c r="H148" s="174">
        <v>0</v>
      </c>
      <c r="I148" s="174">
        <v>0</v>
      </c>
      <c r="J148" s="174">
        <v>0</v>
      </c>
      <c r="K148" s="174">
        <v>0</v>
      </c>
      <c r="L148" s="174">
        <v>0</v>
      </c>
      <c r="M148" s="174">
        <v>0</v>
      </c>
      <c r="N148" s="174">
        <v>0</v>
      </c>
      <c r="O148" s="174">
        <v>0</v>
      </c>
      <c r="P148" s="174">
        <v>0</v>
      </c>
      <c r="Q148" s="174">
        <v>0</v>
      </c>
      <c r="R148" s="174">
        <v>0</v>
      </c>
      <c r="S148" s="174">
        <v>0</v>
      </c>
      <c r="T148" s="174">
        <v>0</v>
      </c>
      <c r="U148" s="174">
        <v>0</v>
      </c>
      <c r="V148" s="174">
        <v>0</v>
      </c>
      <c r="W148" s="174">
        <v>0</v>
      </c>
      <c r="X148" s="174">
        <v>0</v>
      </c>
      <c r="Y148" s="174">
        <v>0</v>
      </c>
      <c r="Z148" s="174">
        <v>1</v>
      </c>
      <c r="AA148" s="174">
        <v>0</v>
      </c>
      <c r="AB148" s="174">
        <v>0</v>
      </c>
      <c r="AC148" s="174">
        <v>0</v>
      </c>
      <c r="AD148" s="174">
        <v>0</v>
      </c>
      <c r="AE148" s="174">
        <v>0</v>
      </c>
      <c r="AF148" s="174">
        <v>0</v>
      </c>
      <c r="AG148" s="174">
        <v>0</v>
      </c>
      <c r="AH148" s="174">
        <v>0</v>
      </c>
      <c r="AI148" s="174">
        <v>0</v>
      </c>
      <c r="AJ148" s="174">
        <v>0</v>
      </c>
      <c r="AK148" s="174">
        <v>0</v>
      </c>
      <c r="AL148" s="174">
        <v>0</v>
      </c>
      <c r="AM148" s="1111">
        <v>0</v>
      </c>
    </row>
    <row r="149" spans="1:39">
      <c r="A149" s="1107">
        <v>23</v>
      </c>
      <c r="B149" s="132" t="s">
        <v>59</v>
      </c>
      <c r="C149" s="174">
        <v>0</v>
      </c>
      <c r="D149" s="174">
        <v>0</v>
      </c>
      <c r="E149" s="174">
        <v>0</v>
      </c>
      <c r="F149" s="174">
        <v>0</v>
      </c>
      <c r="G149" s="174">
        <v>0</v>
      </c>
      <c r="H149" s="174">
        <v>0</v>
      </c>
      <c r="I149" s="174">
        <v>0</v>
      </c>
      <c r="J149" s="174">
        <v>0</v>
      </c>
      <c r="K149" s="174">
        <v>0</v>
      </c>
      <c r="L149" s="174">
        <v>0</v>
      </c>
      <c r="M149" s="174">
        <v>0</v>
      </c>
      <c r="N149" s="174">
        <v>0</v>
      </c>
      <c r="O149" s="174">
        <v>0</v>
      </c>
      <c r="P149" s="174">
        <v>0</v>
      </c>
      <c r="Q149" s="174">
        <v>0</v>
      </c>
      <c r="R149" s="174">
        <v>0</v>
      </c>
      <c r="S149" s="174">
        <v>0</v>
      </c>
      <c r="T149" s="174">
        <v>0</v>
      </c>
      <c r="U149" s="174">
        <v>0</v>
      </c>
      <c r="V149" s="174">
        <v>0</v>
      </c>
      <c r="W149" s="174">
        <v>0</v>
      </c>
      <c r="X149" s="174">
        <v>0</v>
      </c>
      <c r="Y149" s="174">
        <v>0</v>
      </c>
      <c r="Z149" s="174">
        <v>0</v>
      </c>
      <c r="AA149" s="174">
        <v>0.52760030545966241</v>
      </c>
      <c r="AB149" s="174">
        <v>0</v>
      </c>
      <c r="AC149" s="174">
        <v>0</v>
      </c>
      <c r="AD149" s="174">
        <v>0</v>
      </c>
      <c r="AE149" s="174">
        <v>0</v>
      </c>
      <c r="AF149" s="174">
        <v>0</v>
      </c>
      <c r="AG149" s="174">
        <v>0</v>
      </c>
      <c r="AH149" s="174">
        <v>0</v>
      </c>
      <c r="AI149" s="174">
        <v>0</v>
      </c>
      <c r="AJ149" s="174">
        <v>0</v>
      </c>
      <c r="AK149" s="174">
        <v>0</v>
      </c>
      <c r="AL149" s="174">
        <v>0</v>
      </c>
      <c r="AM149" s="1111">
        <v>0</v>
      </c>
    </row>
    <row r="150" spans="1:39">
      <c r="A150" s="1107">
        <v>24</v>
      </c>
      <c r="B150" s="132" t="s">
        <v>4</v>
      </c>
      <c r="C150" s="174">
        <v>0</v>
      </c>
      <c r="D150" s="174">
        <v>0</v>
      </c>
      <c r="E150" s="174">
        <v>0</v>
      </c>
      <c r="F150" s="174">
        <v>0</v>
      </c>
      <c r="G150" s="174">
        <v>0</v>
      </c>
      <c r="H150" s="174">
        <v>0</v>
      </c>
      <c r="I150" s="174">
        <v>0</v>
      </c>
      <c r="J150" s="174">
        <v>0</v>
      </c>
      <c r="K150" s="174">
        <v>0</v>
      </c>
      <c r="L150" s="174">
        <v>0</v>
      </c>
      <c r="M150" s="174">
        <v>0</v>
      </c>
      <c r="N150" s="174">
        <v>0</v>
      </c>
      <c r="O150" s="174">
        <v>0</v>
      </c>
      <c r="P150" s="174">
        <v>0</v>
      </c>
      <c r="Q150" s="174">
        <v>0</v>
      </c>
      <c r="R150" s="174">
        <v>0</v>
      </c>
      <c r="S150" s="174">
        <v>0</v>
      </c>
      <c r="T150" s="174">
        <v>0</v>
      </c>
      <c r="U150" s="174">
        <v>0</v>
      </c>
      <c r="V150" s="174">
        <v>0</v>
      </c>
      <c r="W150" s="174">
        <v>0</v>
      </c>
      <c r="X150" s="174">
        <v>0</v>
      </c>
      <c r="Y150" s="174">
        <v>0</v>
      </c>
      <c r="Z150" s="174">
        <v>0</v>
      </c>
      <c r="AA150" s="174">
        <v>0</v>
      </c>
      <c r="AB150" s="174">
        <v>0.97071978250967828</v>
      </c>
      <c r="AC150" s="174">
        <v>0</v>
      </c>
      <c r="AD150" s="174">
        <v>0</v>
      </c>
      <c r="AE150" s="174">
        <v>0</v>
      </c>
      <c r="AF150" s="174">
        <v>0</v>
      </c>
      <c r="AG150" s="174">
        <v>0</v>
      </c>
      <c r="AH150" s="174">
        <v>0</v>
      </c>
      <c r="AI150" s="174">
        <v>0</v>
      </c>
      <c r="AJ150" s="174">
        <v>0</v>
      </c>
      <c r="AK150" s="174">
        <v>0</v>
      </c>
      <c r="AL150" s="174">
        <v>0</v>
      </c>
      <c r="AM150" s="1111">
        <v>0</v>
      </c>
    </row>
    <row r="151" spans="1:39">
      <c r="A151" s="1107">
        <v>25</v>
      </c>
      <c r="B151" s="132" t="s">
        <v>60</v>
      </c>
      <c r="C151" s="174">
        <v>0</v>
      </c>
      <c r="D151" s="174">
        <v>0</v>
      </c>
      <c r="E151" s="174">
        <v>0</v>
      </c>
      <c r="F151" s="174">
        <v>0</v>
      </c>
      <c r="G151" s="174">
        <v>0</v>
      </c>
      <c r="H151" s="174">
        <v>0</v>
      </c>
      <c r="I151" s="174">
        <v>0</v>
      </c>
      <c r="J151" s="174">
        <v>0</v>
      </c>
      <c r="K151" s="174">
        <v>0</v>
      </c>
      <c r="L151" s="174">
        <v>0</v>
      </c>
      <c r="M151" s="174">
        <v>0</v>
      </c>
      <c r="N151" s="174">
        <v>0</v>
      </c>
      <c r="O151" s="174">
        <v>0</v>
      </c>
      <c r="P151" s="174">
        <v>0</v>
      </c>
      <c r="Q151" s="174">
        <v>0</v>
      </c>
      <c r="R151" s="174">
        <v>0</v>
      </c>
      <c r="S151" s="174">
        <v>0</v>
      </c>
      <c r="T151" s="174">
        <v>0</v>
      </c>
      <c r="U151" s="174">
        <v>0</v>
      </c>
      <c r="V151" s="174">
        <v>0</v>
      </c>
      <c r="W151" s="174">
        <v>0</v>
      </c>
      <c r="X151" s="174">
        <v>0</v>
      </c>
      <c r="Y151" s="174">
        <v>0</v>
      </c>
      <c r="Z151" s="174">
        <v>0</v>
      </c>
      <c r="AA151" s="174">
        <v>0</v>
      </c>
      <c r="AB151" s="174">
        <v>0</v>
      </c>
      <c r="AC151" s="174">
        <v>0.99652027093664053</v>
      </c>
      <c r="AD151" s="174">
        <v>0</v>
      </c>
      <c r="AE151" s="174">
        <v>0</v>
      </c>
      <c r="AF151" s="174">
        <v>0</v>
      </c>
      <c r="AG151" s="174">
        <v>0</v>
      </c>
      <c r="AH151" s="174">
        <v>0</v>
      </c>
      <c r="AI151" s="174">
        <v>0</v>
      </c>
      <c r="AJ151" s="174">
        <v>0</v>
      </c>
      <c r="AK151" s="174">
        <v>0</v>
      </c>
      <c r="AL151" s="174">
        <v>0</v>
      </c>
      <c r="AM151" s="1111">
        <v>0</v>
      </c>
    </row>
    <row r="152" spans="1:39">
      <c r="A152" s="1107">
        <v>26</v>
      </c>
      <c r="B152" s="132" t="s">
        <v>61</v>
      </c>
      <c r="C152" s="174">
        <v>0</v>
      </c>
      <c r="D152" s="174">
        <v>0</v>
      </c>
      <c r="E152" s="174">
        <v>0</v>
      </c>
      <c r="F152" s="174">
        <v>0</v>
      </c>
      <c r="G152" s="174">
        <v>0</v>
      </c>
      <c r="H152" s="174">
        <v>0</v>
      </c>
      <c r="I152" s="174">
        <v>0</v>
      </c>
      <c r="J152" s="174">
        <v>0</v>
      </c>
      <c r="K152" s="174">
        <v>0</v>
      </c>
      <c r="L152" s="174">
        <v>0</v>
      </c>
      <c r="M152" s="174">
        <v>0</v>
      </c>
      <c r="N152" s="174">
        <v>0</v>
      </c>
      <c r="O152" s="174">
        <v>0</v>
      </c>
      <c r="P152" s="174">
        <v>0</v>
      </c>
      <c r="Q152" s="174">
        <v>0</v>
      </c>
      <c r="R152" s="174">
        <v>0</v>
      </c>
      <c r="S152" s="174">
        <v>0</v>
      </c>
      <c r="T152" s="174">
        <v>0</v>
      </c>
      <c r="U152" s="174">
        <v>0</v>
      </c>
      <c r="V152" s="174">
        <v>0</v>
      </c>
      <c r="W152" s="174">
        <v>0</v>
      </c>
      <c r="X152" s="174">
        <v>0</v>
      </c>
      <c r="Y152" s="174">
        <v>0</v>
      </c>
      <c r="Z152" s="174">
        <v>0</v>
      </c>
      <c r="AA152" s="174">
        <v>0</v>
      </c>
      <c r="AB152" s="174">
        <v>0</v>
      </c>
      <c r="AC152" s="174">
        <v>0</v>
      </c>
      <c r="AD152" s="174">
        <v>0.72147280788776313</v>
      </c>
      <c r="AE152" s="174">
        <v>0</v>
      </c>
      <c r="AF152" s="174">
        <v>0</v>
      </c>
      <c r="AG152" s="174">
        <v>0</v>
      </c>
      <c r="AH152" s="174">
        <v>0</v>
      </c>
      <c r="AI152" s="174">
        <v>0</v>
      </c>
      <c r="AJ152" s="174">
        <v>0</v>
      </c>
      <c r="AK152" s="174">
        <v>0</v>
      </c>
      <c r="AL152" s="174">
        <v>0</v>
      </c>
      <c r="AM152" s="1111">
        <v>0</v>
      </c>
    </row>
    <row r="153" spans="1:39">
      <c r="A153" s="1107">
        <v>27</v>
      </c>
      <c r="B153" s="132" t="s">
        <v>62</v>
      </c>
      <c r="C153" s="174">
        <v>0</v>
      </c>
      <c r="D153" s="174">
        <v>0</v>
      </c>
      <c r="E153" s="174">
        <v>0</v>
      </c>
      <c r="F153" s="174">
        <v>0</v>
      </c>
      <c r="G153" s="174">
        <v>0</v>
      </c>
      <c r="H153" s="174">
        <v>0</v>
      </c>
      <c r="I153" s="174">
        <v>0</v>
      </c>
      <c r="J153" s="174">
        <v>0</v>
      </c>
      <c r="K153" s="174">
        <v>0</v>
      </c>
      <c r="L153" s="174">
        <v>0</v>
      </c>
      <c r="M153" s="174">
        <v>0</v>
      </c>
      <c r="N153" s="174">
        <v>0</v>
      </c>
      <c r="O153" s="174">
        <v>0</v>
      </c>
      <c r="P153" s="174">
        <v>0</v>
      </c>
      <c r="Q153" s="174">
        <v>0</v>
      </c>
      <c r="R153" s="174">
        <v>0</v>
      </c>
      <c r="S153" s="174">
        <v>0</v>
      </c>
      <c r="T153" s="174">
        <v>0</v>
      </c>
      <c r="U153" s="174">
        <v>0</v>
      </c>
      <c r="V153" s="174">
        <v>0</v>
      </c>
      <c r="W153" s="174">
        <v>0</v>
      </c>
      <c r="X153" s="174">
        <v>0</v>
      </c>
      <c r="Y153" s="174">
        <v>0</v>
      </c>
      <c r="Z153" s="174">
        <v>0</v>
      </c>
      <c r="AA153" s="174">
        <v>0</v>
      </c>
      <c r="AB153" s="174">
        <v>0</v>
      </c>
      <c r="AC153" s="174">
        <v>0</v>
      </c>
      <c r="AD153" s="174">
        <v>0</v>
      </c>
      <c r="AE153" s="174">
        <v>0.67551990077810298</v>
      </c>
      <c r="AF153" s="174">
        <v>0</v>
      </c>
      <c r="AG153" s="174">
        <v>0</v>
      </c>
      <c r="AH153" s="174">
        <v>0</v>
      </c>
      <c r="AI153" s="174">
        <v>0</v>
      </c>
      <c r="AJ153" s="174">
        <v>0</v>
      </c>
      <c r="AK153" s="174">
        <v>0</v>
      </c>
      <c r="AL153" s="174">
        <v>0</v>
      </c>
      <c r="AM153" s="1111">
        <v>0</v>
      </c>
    </row>
    <row r="154" spans="1:39">
      <c r="A154" s="1107">
        <v>28</v>
      </c>
      <c r="B154" s="132" t="s">
        <v>5</v>
      </c>
      <c r="C154" s="174">
        <v>0</v>
      </c>
      <c r="D154" s="174">
        <v>0</v>
      </c>
      <c r="E154" s="174">
        <v>0</v>
      </c>
      <c r="F154" s="174">
        <v>0</v>
      </c>
      <c r="G154" s="174">
        <v>0</v>
      </c>
      <c r="H154" s="174">
        <v>0</v>
      </c>
      <c r="I154" s="174">
        <v>0</v>
      </c>
      <c r="J154" s="174">
        <v>0</v>
      </c>
      <c r="K154" s="174">
        <v>0</v>
      </c>
      <c r="L154" s="174">
        <v>0</v>
      </c>
      <c r="M154" s="174">
        <v>0</v>
      </c>
      <c r="N154" s="174">
        <v>0</v>
      </c>
      <c r="O154" s="174">
        <v>0</v>
      </c>
      <c r="P154" s="174">
        <v>0</v>
      </c>
      <c r="Q154" s="174">
        <v>0</v>
      </c>
      <c r="R154" s="174">
        <v>0</v>
      </c>
      <c r="S154" s="174">
        <v>0</v>
      </c>
      <c r="T154" s="174">
        <v>0</v>
      </c>
      <c r="U154" s="174">
        <v>0</v>
      </c>
      <c r="V154" s="174">
        <v>0</v>
      </c>
      <c r="W154" s="174">
        <v>0</v>
      </c>
      <c r="X154" s="174">
        <v>0</v>
      </c>
      <c r="Y154" s="174">
        <v>0</v>
      </c>
      <c r="Z154" s="174">
        <v>0</v>
      </c>
      <c r="AA154" s="174">
        <v>0</v>
      </c>
      <c r="AB154" s="174">
        <v>0</v>
      </c>
      <c r="AC154" s="174">
        <v>0</v>
      </c>
      <c r="AD154" s="174">
        <v>0</v>
      </c>
      <c r="AE154" s="174">
        <v>0</v>
      </c>
      <c r="AF154" s="174">
        <v>1</v>
      </c>
      <c r="AG154" s="174">
        <v>0</v>
      </c>
      <c r="AH154" s="174">
        <v>0</v>
      </c>
      <c r="AI154" s="174">
        <v>0</v>
      </c>
      <c r="AJ154" s="174">
        <v>0</v>
      </c>
      <c r="AK154" s="174">
        <v>0</v>
      </c>
      <c r="AL154" s="174">
        <v>0</v>
      </c>
      <c r="AM154" s="1111">
        <v>0</v>
      </c>
    </row>
    <row r="155" spans="1:39">
      <c r="A155" s="1107">
        <v>29</v>
      </c>
      <c r="B155" s="132" t="s">
        <v>63</v>
      </c>
      <c r="C155" s="174">
        <v>0</v>
      </c>
      <c r="D155" s="174">
        <v>0</v>
      </c>
      <c r="E155" s="174">
        <v>0</v>
      </c>
      <c r="F155" s="174">
        <v>0</v>
      </c>
      <c r="G155" s="174">
        <v>0</v>
      </c>
      <c r="H155" s="174">
        <v>0</v>
      </c>
      <c r="I155" s="174">
        <v>0</v>
      </c>
      <c r="J155" s="174">
        <v>0</v>
      </c>
      <c r="K155" s="174">
        <v>0</v>
      </c>
      <c r="L155" s="174">
        <v>0</v>
      </c>
      <c r="M155" s="174">
        <v>0</v>
      </c>
      <c r="N155" s="174">
        <v>0</v>
      </c>
      <c r="O155" s="174">
        <v>0</v>
      </c>
      <c r="P155" s="174">
        <v>0</v>
      </c>
      <c r="Q155" s="174">
        <v>0</v>
      </c>
      <c r="R155" s="174">
        <v>0</v>
      </c>
      <c r="S155" s="174">
        <v>0</v>
      </c>
      <c r="T155" s="174">
        <v>0</v>
      </c>
      <c r="U155" s="174">
        <v>0</v>
      </c>
      <c r="V155" s="174">
        <v>0</v>
      </c>
      <c r="W155" s="174">
        <v>0</v>
      </c>
      <c r="X155" s="174">
        <v>0</v>
      </c>
      <c r="Y155" s="174">
        <v>0</v>
      </c>
      <c r="Z155" s="174">
        <v>0</v>
      </c>
      <c r="AA155" s="174">
        <v>0</v>
      </c>
      <c r="AB155" s="174">
        <v>0</v>
      </c>
      <c r="AC155" s="174">
        <v>0</v>
      </c>
      <c r="AD155" s="174">
        <v>0</v>
      </c>
      <c r="AE155" s="174">
        <v>0</v>
      </c>
      <c r="AF155" s="174">
        <v>0</v>
      </c>
      <c r="AG155" s="174">
        <v>0.98807249334249792</v>
      </c>
      <c r="AH155" s="174">
        <v>0</v>
      </c>
      <c r="AI155" s="174">
        <v>0</v>
      </c>
      <c r="AJ155" s="174">
        <v>0</v>
      </c>
      <c r="AK155" s="174">
        <v>0</v>
      </c>
      <c r="AL155" s="174">
        <v>0</v>
      </c>
      <c r="AM155" s="1111">
        <v>0</v>
      </c>
    </row>
    <row r="156" spans="1:39">
      <c r="A156" s="1107">
        <v>30</v>
      </c>
      <c r="B156" s="132" t="s">
        <v>64</v>
      </c>
      <c r="C156" s="174">
        <v>0</v>
      </c>
      <c r="D156" s="174">
        <v>0</v>
      </c>
      <c r="E156" s="174">
        <v>0</v>
      </c>
      <c r="F156" s="174">
        <v>0</v>
      </c>
      <c r="G156" s="174">
        <v>0</v>
      </c>
      <c r="H156" s="174">
        <v>0</v>
      </c>
      <c r="I156" s="174">
        <v>0</v>
      </c>
      <c r="J156" s="174">
        <v>0</v>
      </c>
      <c r="K156" s="174">
        <v>0</v>
      </c>
      <c r="L156" s="174">
        <v>0</v>
      </c>
      <c r="M156" s="174">
        <v>0</v>
      </c>
      <c r="N156" s="174">
        <v>0</v>
      </c>
      <c r="O156" s="174">
        <v>0</v>
      </c>
      <c r="P156" s="174">
        <v>0</v>
      </c>
      <c r="Q156" s="174">
        <v>0</v>
      </c>
      <c r="R156" s="174">
        <v>0</v>
      </c>
      <c r="S156" s="174">
        <v>0</v>
      </c>
      <c r="T156" s="174">
        <v>0</v>
      </c>
      <c r="U156" s="174">
        <v>0</v>
      </c>
      <c r="V156" s="174">
        <v>0</v>
      </c>
      <c r="W156" s="174">
        <v>0</v>
      </c>
      <c r="X156" s="174">
        <v>0</v>
      </c>
      <c r="Y156" s="174">
        <v>0</v>
      </c>
      <c r="Z156" s="174">
        <v>0</v>
      </c>
      <c r="AA156" s="174">
        <v>0</v>
      </c>
      <c r="AB156" s="174">
        <v>0</v>
      </c>
      <c r="AC156" s="174">
        <v>0</v>
      </c>
      <c r="AD156" s="174">
        <v>0</v>
      </c>
      <c r="AE156" s="174">
        <v>0</v>
      </c>
      <c r="AF156" s="174">
        <v>0</v>
      </c>
      <c r="AG156" s="174">
        <v>0</v>
      </c>
      <c r="AH156" s="174">
        <v>1</v>
      </c>
      <c r="AI156" s="174">
        <v>0</v>
      </c>
      <c r="AJ156" s="174">
        <v>0</v>
      </c>
      <c r="AK156" s="174">
        <v>0</v>
      </c>
      <c r="AL156" s="174">
        <v>0</v>
      </c>
      <c r="AM156" s="1111">
        <v>0</v>
      </c>
    </row>
    <row r="157" spans="1:39">
      <c r="A157" s="1107">
        <v>31</v>
      </c>
      <c r="B157" s="132" t="s">
        <v>6</v>
      </c>
      <c r="C157" s="174">
        <v>0</v>
      </c>
      <c r="D157" s="174">
        <v>0</v>
      </c>
      <c r="E157" s="174">
        <v>0</v>
      </c>
      <c r="F157" s="174">
        <v>0</v>
      </c>
      <c r="G157" s="174">
        <v>0</v>
      </c>
      <c r="H157" s="174">
        <v>0</v>
      </c>
      <c r="I157" s="174">
        <v>0</v>
      </c>
      <c r="J157" s="174">
        <v>0</v>
      </c>
      <c r="K157" s="174">
        <v>0</v>
      </c>
      <c r="L157" s="174">
        <v>0</v>
      </c>
      <c r="M157" s="174">
        <v>0</v>
      </c>
      <c r="N157" s="174">
        <v>0</v>
      </c>
      <c r="O157" s="174">
        <v>0</v>
      </c>
      <c r="P157" s="174">
        <v>0</v>
      </c>
      <c r="Q157" s="174">
        <v>0</v>
      </c>
      <c r="R157" s="174">
        <v>0</v>
      </c>
      <c r="S157" s="174">
        <v>0</v>
      </c>
      <c r="T157" s="174">
        <v>0</v>
      </c>
      <c r="U157" s="174">
        <v>0</v>
      </c>
      <c r="V157" s="174">
        <v>0</v>
      </c>
      <c r="W157" s="174">
        <v>0</v>
      </c>
      <c r="X157" s="174">
        <v>0</v>
      </c>
      <c r="Y157" s="174">
        <v>0</v>
      </c>
      <c r="Z157" s="174">
        <v>0</v>
      </c>
      <c r="AA157" s="174">
        <v>0</v>
      </c>
      <c r="AB157" s="174">
        <v>0</v>
      </c>
      <c r="AC157" s="174">
        <v>0</v>
      </c>
      <c r="AD157" s="174">
        <v>0</v>
      </c>
      <c r="AE157" s="174">
        <v>0</v>
      </c>
      <c r="AF157" s="174">
        <v>0</v>
      </c>
      <c r="AG157" s="174">
        <v>0</v>
      </c>
      <c r="AH157" s="174">
        <v>0</v>
      </c>
      <c r="AI157" s="174">
        <v>1</v>
      </c>
      <c r="AJ157" s="174">
        <v>0</v>
      </c>
      <c r="AK157" s="174">
        <v>0</v>
      </c>
      <c r="AL157" s="174">
        <v>0</v>
      </c>
      <c r="AM157" s="1111">
        <v>0</v>
      </c>
    </row>
    <row r="158" spans="1:39">
      <c r="A158" s="1107">
        <v>32</v>
      </c>
      <c r="B158" s="132" t="s">
        <v>65</v>
      </c>
      <c r="C158" s="174">
        <v>0</v>
      </c>
      <c r="D158" s="174">
        <v>0</v>
      </c>
      <c r="E158" s="174">
        <v>0</v>
      </c>
      <c r="F158" s="174">
        <v>0</v>
      </c>
      <c r="G158" s="174">
        <v>0</v>
      </c>
      <c r="H158" s="174">
        <v>0</v>
      </c>
      <c r="I158" s="174">
        <v>0</v>
      </c>
      <c r="J158" s="174">
        <v>0</v>
      </c>
      <c r="K158" s="174">
        <v>0</v>
      </c>
      <c r="L158" s="174">
        <v>0</v>
      </c>
      <c r="M158" s="174">
        <v>0</v>
      </c>
      <c r="N158" s="174">
        <v>0</v>
      </c>
      <c r="O158" s="174">
        <v>0</v>
      </c>
      <c r="P158" s="174">
        <v>0</v>
      </c>
      <c r="Q158" s="174">
        <v>0</v>
      </c>
      <c r="R158" s="174">
        <v>0</v>
      </c>
      <c r="S158" s="174">
        <v>0</v>
      </c>
      <c r="T158" s="174">
        <v>0</v>
      </c>
      <c r="U158" s="174">
        <v>0</v>
      </c>
      <c r="V158" s="174">
        <v>0</v>
      </c>
      <c r="W158" s="174">
        <v>0</v>
      </c>
      <c r="X158" s="174">
        <v>0</v>
      </c>
      <c r="Y158" s="174">
        <v>0</v>
      </c>
      <c r="Z158" s="174">
        <v>0</v>
      </c>
      <c r="AA158" s="174">
        <v>0</v>
      </c>
      <c r="AB158" s="174">
        <v>0</v>
      </c>
      <c r="AC158" s="174">
        <v>0</v>
      </c>
      <c r="AD158" s="174">
        <v>0</v>
      </c>
      <c r="AE158" s="174">
        <v>0</v>
      </c>
      <c r="AF158" s="174">
        <v>0</v>
      </c>
      <c r="AG158" s="174">
        <v>0</v>
      </c>
      <c r="AH158" s="174">
        <v>0</v>
      </c>
      <c r="AI158" s="174">
        <v>0</v>
      </c>
      <c r="AJ158" s="174">
        <v>0.86786122558819834</v>
      </c>
      <c r="AK158" s="174">
        <v>0</v>
      </c>
      <c r="AL158" s="174">
        <v>0</v>
      </c>
      <c r="AM158" s="1111">
        <v>0</v>
      </c>
    </row>
    <row r="159" spans="1:39">
      <c r="A159" s="1107">
        <v>33</v>
      </c>
      <c r="B159" s="132" t="s">
        <v>66</v>
      </c>
      <c r="C159" s="174">
        <v>0</v>
      </c>
      <c r="D159" s="174">
        <v>0</v>
      </c>
      <c r="E159" s="174">
        <v>0</v>
      </c>
      <c r="F159" s="174">
        <v>0</v>
      </c>
      <c r="G159" s="174">
        <v>0</v>
      </c>
      <c r="H159" s="174">
        <v>0</v>
      </c>
      <c r="I159" s="174">
        <v>0</v>
      </c>
      <c r="J159" s="174">
        <v>0</v>
      </c>
      <c r="K159" s="174">
        <v>0</v>
      </c>
      <c r="L159" s="174">
        <v>0</v>
      </c>
      <c r="M159" s="174">
        <v>0</v>
      </c>
      <c r="N159" s="174">
        <v>0</v>
      </c>
      <c r="O159" s="174">
        <v>0</v>
      </c>
      <c r="P159" s="174">
        <v>0</v>
      </c>
      <c r="Q159" s="174">
        <v>0</v>
      </c>
      <c r="R159" s="174">
        <v>0</v>
      </c>
      <c r="S159" s="174">
        <v>0</v>
      </c>
      <c r="T159" s="174">
        <v>0</v>
      </c>
      <c r="U159" s="174">
        <v>0</v>
      </c>
      <c r="V159" s="174">
        <v>0</v>
      </c>
      <c r="W159" s="174">
        <v>0</v>
      </c>
      <c r="X159" s="174">
        <v>0</v>
      </c>
      <c r="Y159" s="174">
        <v>0</v>
      </c>
      <c r="Z159" s="174">
        <v>0</v>
      </c>
      <c r="AA159" s="174">
        <v>0</v>
      </c>
      <c r="AB159" s="174">
        <v>0</v>
      </c>
      <c r="AC159" s="174">
        <v>0</v>
      </c>
      <c r="AD159" s="174">
        <v>0</v>
      </c>
      <c r="AE159" s="174">
        <v>0</v>
      </c>
      <c r="AF159" s="174">
        <v>0</v>
      </c>
      <c r="AG159" s="174">
        <v>0</v>
      </c>
      <c r="AH159" s="174">
        <v>0</v>
      </c>
      <c r="AI159" s="174">
        <v>0</v>
      </c>
      <c r="AJ159" s="174">
        <v>0</v>
      </c>
      <c r="AK159" s="174">
        <v>0.8383907076099113</v>
      </c>
      <c r="AL159" s="174">
        <v>0</v>
      </c>
      <c r="AM159" s="1111">
        <v>0</v>
      </c>
    </row>
    <row r="160" spans="1:39">
      <c r="A160" s="1107">
        <v>34</v>
      </c>
      <c r="B160" s="132" t="s">
        <v>7</v>
      </c>
      <c r="C160" s="174">
        <v>0</v>
      </c>
      <c r="D160" s="174">
        <v>0</v>
      </c>
      <c r="E160" s="174">
        <v>0</v>
      </c>
      <c r="F160" s="174">
        <v>0</v>
      </c>
      <c r="G160" s="174">
        <v>0</v>
      </c>
      <c r="H160" s="174">
        <v>0</v>
      </c>
      <c r="I160" s="174">
        <v>0</v>
      </c>
      <c r="J160" s="174">
        <v>0</v>
      </c>
      <c r="K160" s="174">
        <v>0</v>
      </c>
      <c r="L160" s="174">
        <v>0</v>
      </c>
      <c r="M160" s="174">
        <v>0</v>
      </c>
      <c r="N160" s="174">
        <v>0</v>
      </c>
      <c r="O160" s="174">
        <v>0</v>
      </c>
      <c r="P160" s="174">
        <v>0</v>
      </c>
      <c r="Q160" s="174">
        <v>0</v>
      </c>
      <c r="R160" s="174">
        <v>0</v>
      </c>
      <c r="S160" s="174">
        <v>0</v>
      </c>
      <c r="T160" s="174">
        <v>0</v>
      </c>
      <c r="U160" s="174">
        <v>0</v>
      </c>
      <c r="V160" s="174">
        <v>0</v>
      </c>
      <c r="W160" s="174">
        <v>0</v>
      </c>
      <c r="X160" s="174">
        <v>0</v>
      </c>
      <c r="Y160" s="174">
        <v>0</v>
      </c>
      <c r="Z160" s="174">
        <v>0</v>
      </c>
      <c r="AA160" s="174">
        <v>0</v>
      </c>
      <c r="AB160" s="174">
        <v>0</v>
      </c>
      <c r="AC160" s="174">
        <v>0</v>
      </c>
      <c r="AD160" s="174">
        <v>0</v>
      </c>
      <c r="AE160" s="174">
        <v>0</v>
      </c>
      <c r="AF160" s="174">
        <v>0</v>
      </c>
      <c r="AG160" s="174">
        <v>0</v>
      </c>
      <c r="AH160" s="174">
        <v>0</v>
      </c>
      <c r="AI160" s="174">
        <v>0</v>
      </c>
      <c r="AJ160" s="174">
        <v>0</v>
      </c>
      <c r="AK160" s="174">
        <v>0</v>
      </c>
      <c r="AL160" s="174">
        <v>1</v>
      </c>
      <c r="AM160" s="1111">
        <v>0</v>
      </c>
    </row>
    <row r="161" spans="1:39" ht="12.75" thickBot="1">
      <c r="A161" s="1108">
        <v>35</v>
      </c>
      <c r="B161" s="1109" t="s">
        <v>8</v>
      </c>
      <c r="C161" s="1112">
        <v>0</v>
      </c>
      <c r="D161" s="1112">
        <v>0</v>
      </c>
      <c r="E161" s="1112">
        <v>0</v>
      </c>
      <c r="F161" s="1112">
        <v>0</v>
      </c>
      <c r="G161" s="1112">
        <v>0</v>
      </c>
      <c r="H161" s="1112">
        <v>0</v>
      </c>
      <c r="I161" s="1112">
        <v>0</v>
      </c>
      <c r="J161" s="1112">
        <v>0</v>
      </c>
      <c r="K161" s="1112">
        <v>0</v>
      </c>
      <c r="L161" s="1112">
        <v>0</v>
      </c>
      <c r="M161" s="1112">
        <v>0</v>
      </c>
      <c r="N161" s="1112">
        <v>0</v>
      </c>
      <c r="O161" s="1112">
        <v>0</v>
      </c>
      <c r="P161" s="1112">
        <v>0</v>
      </c>
      <c r="Q161" s="1112">
        <v>0</v>
      </c>
      <c r="R161" s="1112">
        <v>0</v>
      </c>
      <c r="S161" s="1112">
        <v>0</v>
      </c>
      <c r="T161" s="1112">
        <v>0</v>
      </c>
      <c r="U161" s="1112">
        <v>0</v>
      </c>
      <c r="V161" s="1112">
        <v>0</v>
      </c>
      <c r="W161" s="1112">
        <v>0</v>
      </c>
      <c r="X161" s="1112">
        <v>0</v>
      </c>
      <c r="Y161" s="1112">
        <v>0</v>
      </c>
      <c r="Z161" s="1112">
        <v>0</v>
      </c>
      <c r="AA161" s="1112">
        <v>0</v>
      </c>
      <c r="AB161" s="1112">
        <v>0</v>
      </c>
      <c r="AC161" s="1112">
        <v>0</v>
      </c>
      <c r="AD161" s="1112">
        <v>0</v>
      </c>
      <c r="AE161" s="1112">
        <v>0</v>
      </c>
      <c r="AF161" s="1112">
        <v>0</v>
      </c>
      <c r="AG161" s="1112">
        <v>0</v>
      </c>
      <c r="AH161" s="1112">
        <v>0</v>
      </c>
      <c r="AI161" s="1112">
        <v>0</v>
      </c>
      <c r="AJ161" s="1112">
        <v>0</v>
      </c>
      <c r="AK161" s="1112">
        <v>0</v>
      </c>
      <c r="AL161" s="1112">
        <v>0</v>
      </c>
      <c r="AM161" s="1113">
        <v>0.85461623294449196</v>
      </c>
    </row>
    <row r="162" spans="1:39" ht="12.75" thickBot="1"/>
    <row r="163" spans="1:39" ht="20.100000000000001" customHeight="1">
      <c r="A163" s="1095"/>
      <c r="B163" s="1103" t="s">
        <v>207</v>
      </c>
      <c r="C163" s="1096" t="s">
        <v>31</v>
      </c>
      <c r="D163" s="1096" t="s">
        <v>32</v>
      </c>
      <c r="E163" s="1096" t="s">
        <v>33</v>
      </c>
      <c r="F163" s="1096" t="s">
        <v>34</v>
      </c>
      <c r="G163" s="1096"/>
      <c r="H163" s="1096"/>
      <c r="I163" s="1096" t="s">
        <v>35</v>
      </c>
      <c r="J163" s="1096" t="s">
        <v>36</v>
      </c>
      <c r="K163" s="1096" t="s">
        <v>37</v>
      </c>
      <c r="L163" s="1096" t="s">
        <v>38</v>
      </c>
      <c r="M163" s="1096" t="s">
        <v>39</v>
      </c>
      <c r="N163" s="1096">
        <v>10</v>
      </c>
      <c r="O163" s="1096">
        <v>11</v>
      </c>
      <c r="P163" s="1096">
        <v>12</v>
      </c>
      <c r="Q163" s="1096">
        <v>13</v>
      </c>
      <c r="R163" s="1096">
        <v>14</v>
      </c>
      <c r="S163" s="1096">
        <v>15</v>
      </c>
      <c r="T163" s="1096">
        <v>16</v>
      </c>
      <c r="U163" s="1096">
        <v>17</v>
      </c>
      <c r="V163" s="1096">
        <v>18</v>
      </c>
      <c r="W163" s="1096">
        <v>19</v>
      </c>
      <c r="X163" s="1096">
        <v>20</v>
      </c>
      <c r="Y163" s="1096">
        <v>21</v>
      </c>
      <c r="Z163" s="1096">
        <v>22</v>
      </c>
      <c r="AA163" s="1096">
        <v>23</v>
      </c>
      <c r="AB163" s="1096">
        <v>24</v>
      </c>
      <c r="AC163" s="1096">
        <v>25</v>
      </c>
      <c r="AD163" s="1096">
        <v>26</v>
      </c>
      <c r="AE163" s="1096">
        <v>27</v>
      </c>
      <c r="AF163" s="1096">
        <v>28</v>
      </c>
      <c r="AG163" s="1096">
        <v>29</v>
      </c>
      <c r="AH163" s="1096">
        <v>30</v>
      </c>
      <c r="AI163" s="1096">
        <v>31</v>
      </c>
      <c r="AJ163" s="1096">
        <v>32</v>
      </c>
      <c r="AK163" s="1096">
        <v>33</v>
      </c>
      <c r="AL163" s="1096">
        <v>34</v>
      </c>
      <c r="AM163" s="1097">
        <v>35</v>
      </c>
    </row>
    <row r="164" spans="1:39" ht="20.100000000000001" customHeight="1">
      <c r="A164" s="1104"/>
      <c r="B164" s="160"/>
      <c r="C164" s="161" t="s">
        <v>180</v>
      </c>
      <c r="D164" s="161" t="s">
        <v>0</v>
      </c>
      <c r="E164" s="161" t="s">
        <v>1</v>
      </c>
      <c r="F164" s="161" t="s">
        <v>42</v>
      </c>
      <c r="G164" s="161" t="s">
        <v>193</v>
      </c>
      <c r="H164" s="161" t="s">
        <v>194</v>
      </c>
      <c r="I164" s="161" t="s">
        <v>43</v>
      </c>
      <c r="J164" s="161" t="s">
        <v>44</v>
      </c>
      <c r="K164" s="161" t="s">
        <v>45</v>
      </c>
      <c r="L164" s="161" t="s">
        <v>46</v>
      </c>
      <c r="M164" s="161" t="s">
        <v>47</v>
      </c>
      <c r="N164" s="161" t="s">
        <v>2</v>
      </c>
      <c r="O164" s="161" t="s">
        <v>48</v>
      </c>
      <c r="P164" s="161" t="s">
        <v>49</v>
      </c>
      <c r="Q164" s="161" t="s">
        <v>50</v>
      </c>
      <c r="R164" s="161" t="s">
        <v>51</v>
      </c>
      <c r="S164" s="161" t="s">
        <v>52</v>
      </c>
      <c r="T164" s="161" t="s">
        <v>53</v>
      </c>
      <c r="U164" s="161" t="s">
        <v>54</v>
      </c>
      <c r="V164" s="161" t="s">
        <v>3</v>
      </c>
      <c r="W164" s="161" t="s">
        <v>55</v>
      </c>
      <c r="X164" s="161" t="s">
        <v>56</v>
      </c>
      <c r="Y164" s="161" t="s">
        <v>57</v>
      </c>
      <c r="Z164" s="161" t="s">
        <v>58</v>
      </c>
      <c r="AA164" s="161" t="s">
        <v>59</v>
      </c>
      <c r="AB164" s="161" t="s">
        <v>4</v>
      </c>
      <c r="AC164" s="161" t="s">
        <v>60</v>
      </c>
      <c r="AD164" s="161" t="s">
        <v>61</v>
      </c>
      <c r="AE164" s="161" t="s">
        <v>62</v>
      </c>
      <c r="AF164" s="161" t="s">
        <v>5</v>
      </c>
      <c r="AG164" s="161" t="s">
        <v>63</v>
      </c>
      <c r="AH164" s="161" t="s">
        <v>64</v>
      </c>
      <c r="AI164" s="161" t="s">
        <v>6</v>
      </c>
      <c r="AJ164" s="161" t="s">
        <v>65</v>
      </c>
      <c r="AK164" s="161" t="s">
        <v>66</v>
      </c>
      <c r="AL164" s="161" t="s">
        <v>7</v>
      </c>
      <c r="AM164" s="1098" t="s">
        <v>8</v>
      </c>
    </row>
    <row r="165" spans="1:39">
      <c r="A165" s="1105" t="s">
        <v>31</v>
      </c>
      <c r="B165" s="163" t="s">
        <v>41</v>
      </c>
      <c r="C165" s="173">
        <f t="array" ref="C165:AM201">MMULT(C125:AM161,C5:AM41)</f>
        <v>5.1144971446401233E-2</v>
      </c>
      <c r="D165" s="173">
        <v>9.9787589771006477E-2</v>
      </c>
      <c r="E165" s="173">
        <v>1.1252588615500538E-3</v>
      </c>
      <c r="F165" s="173">
        <v>0</v>
      </c>
      <c r="G165" s="173">
        <v>0</v>
      </c>
      <c r="H165" s="173">
        <v>0</v>
      </c>
      <c r="I165" s="173">
        <v>0</v>
      </c>
      <c r="J165" s="173">
        <v>7.4274179702518595E-2</v>
      </c>
      <c r="K165" s="173">
        <v>4.8412001481208477E-4</v>
      </c>
      <c r="L165" s="173">
        <v>6.450832980369267E-5</v>
      </c>
      <c r="M165" s="173">
        <v>1.1293045025798747E-3</v>
      </c>
      <c r="N165" s="173">
        <v>1.2420359145364234E-3</v>
      </c>
      <c r="O165" s="173">
        <v>9.7630510207764297E-6</v>
      </c>
      <c r="P165" s="173">
        <v>0</v>
      </c>
      <c r="Q165" s="173">
        <v>2.5527629441540039E-6</v>
      </c>
      <c r="R165" s="173">
        <v>0</v>
      </c>
      <c r="S165" s="173">
        <v>0</v>
      </c>
      <c r="T165" s="173">
        <v>0</v>
      </c>
      <c r="U165" s="173">
        <v>0</v>
      </c>
      <c r="V165" s="173">
        <v>0</v>
      </c>
      <c r="W165" s="173">
        <v>2.2735423637064811E-3</v>
      </c>
      <c r="X165" s="173">
        <v>9.2893849837938141E-4</v>
      </c>
      <c r="Y165" s="173">
        <v>0</v>
      </c>
      <c r="Z165" s="173">
        <v>0</v>
      </c>
      <c r="AA165" s="173">
        <v>7.8157793490850233E-5</v>
      </c>
      <c r="AB165" s="173">
        <v>0</v>
      </c>
      <c r="AC165" s="173">
        <v>6.8875708194493591E-7</v>
      </c>
      <c r="AD165" s="173">
        <v>5.8485219532364123E-6</v>
      </c>
      <c r="AE165" s="173">
        <v>0</v>
      </c>
      <c r="AF165" s="173">
        <v>1.3729828548014478E-6</v>
      </c>
      <c r="AG165" s="173">
        <v>3.0896901806360256E-4</v>
      </c>
      <c r="AH165" s="173">
        <v>1.9398958623849767E-3</v>
      </c>
      <c r="AI165" s="173">
        <v>1.1172155941116695E-3</v>
      </c>
      <c r="AJ165" s="173">
        <v>8.3101763431608904E-6</v>
      </c>
      <c r="AK165" s="173">
        <v>6.9149670620192753E-3</v>
      </c>
      <c r="AL165" s="173">
        <v>0</v>
      </c>
      <c r="AM165" s="1114">
        <v>0</v>
      </c>
    </row>
    <row r="166" spans="1:39">
      <c r="A166" s="1106" t="s">
        <v>32</v>
      </c>
      <c r="B166" s="132" t="s">
        <v>0</v>
      </c>
      <c r="C166" s="174">
        <v>7.6751910239211685E-3</v>
      </c>
      <c r="D166" s="174">
        <v>4.570264219679001E-2</v>
      </c>
      <c r="E166" s="174">
        <v>1.887569374667744E-4</v>
      </c>
      <c r="F166" s="174">
        <v>0</v>
      </c>
      <c r="G166" s="174">
        <v>0</v>
      </c>
      <c r="H166" s="174">
        <v>0</v>
      </c>
      <c r="I166" s="174">
        <v>0</v>
      </c>
      <c r="J166" s="174">
        <v>0.10029099640496469</v>
      </c>
      <c r="K166" s="174">
        <v>3.8735694573930425E-4</v>
      </c>
      <c r="L166" s="174">
        <v>0</v>
      </c>
      <c r="M166" s="174">
        <v>8.8761484749785979E-5</v>
      </c>
      <c r="N166" s="174">
        <v>0</v>
      </c>
      <c r="O166" s="174">
        <v>1.1263958977218224E-8</v>
      </c>
      <c r="P166" s="174">
        <v>0</v>
      </c>
      <c r="Q166" s="174">
        <v>0</v>
      </c>
      <c r="R166" s="174">
        <v>0</v>
      </c>
      <c r="S166" s="174">
        <v>0</v>
      </c>
      <c r="T166" s="174">
        <v>0</v>
      </c>
      <c r="U166" s="174">
        <v>0</v>
      </c>
      <c r="V166" s="174">
        <v>0</v>
      </c>
      <c r="W166" s="174">
        <v>9.035772355210502E-5</v>
      </c>
      <c r="X166" s="174">
        <v>0</v>
      </c>
      <c r="Y166" s="174">
        <v>0</v>
      </c>
      <c r="Z166" s="174">
        <v>0</v>
      </c>
      <c r="AA166" s="174">
        <v>0</v>
      </c>
      <c r="AB166" s="174">
        <v>0</v>
      </c>
      <c r="AC166" s="174">
        <v>0</v>
      </c>
      <c r="AD166" s="174">
        <v>8.9495800274104405E-7</v>
      </c>
      <c r="AE166" s="174">
        <v>0</v>
      </c>
      <c r="AF166" s="174">
        <v>1.0238914132342832E-7</v>
      </c>
      <c r="AG166" s="174">
        <v>2.9107699712519879E-4</v>
      </c>
      <c r="AH166" s="174">
        <v>4.2691835713623192E-4</v>
      </c>
      <c r="AI166" s="174">
        <v>0</v>
      </c>
      <c r="AJ166" s="174">
        <v>0</v>
      </c>
      <c r="AK166" s="174">
        <v>1.8548755489262699E-3</v>
      </c>
      <c r="AL166" s="174">
        <v>0</v>
      </c>
      <c r="AM166" s="1115">
        <v>0</v>
      </c>
    </row>
    <row r="167" spans="1:39">
      <c r="A167" s="1106" t="s">
        <v>33</v>
      </c>
      <c r="B167" s="132" t="s">
        <v>1</v>
      </c>
      <c r="C167" s="174">
        <v>7.6641359952769617E-5</v>
      </c>
      <c r="D167" s="174">
        <v>0</v>
      </c>
      <c r="E167" s="174">
        <v>8.159271820488867E-2</v>
      </c>
      <c r="F167" s="174">
        <v>8.8013294627798815E-5</v>
      </c>
      <c r="G167" s="174">
        <v>0</v>
      </c>
      <c r="H167" s="174">
        <v>0</v>
      </c>
      <c r="I167" s="174">
        <v>7.3865797602027893E-5</v>
      </c>
      <c r="J167" s="174">
        <v>2.9293620147540427E-4</v>
      </c>
      <c r="K167" s="174">
        <v>9.4830873595806935E-7</v>
      </c>
      <c r="L167" s="174">
        <v>8.5401316959737544E-2</v>
      </c>
      <c r="M167" s="174">
        <v>2.715673288456777E-4</v>
      </c>
      <c r="N167" s="174">
        <v>0</v>
      </c>
      <c r="O167" s="174">
        <v>1.2745864450624175E-8</v>
      </c>
      <c r="P167" s="174">
        <v>3.2041019880306159E-7</v>
      </c>
      <c r="Q167" s="174">
        <v>0</v>
      </c>
      <c r="R167" s="174">
        <v>0</v>
      </c>
      <c r="S167" s="174">
        <v>0</v>
      </c>
      <c r="T167" s="174">
        <v>0</v>
      </c>
      <c r="U167" s="174">
        <v>1.9264598439618332E-6</v>
      </c>
      <c r="V167" s="174">
        <v>0</v>
      </c>
      <c r="W167" s="174">
        <v>8.5451555758147801E-5</v>
      </c>
      <c r="X167" s="174">
        <v>1.3188818018243243E-4</v>
      </c>
      <c r="Y167" s="174">
        <v>0</v>
      </c>
      <c r="Z167" s="174">
        <v>0</v>
      </c>
      <c r="AA167" s="174">
        <v>0</v>
      </c>
      <c r="AB167" s="174">
        <v>0</v>
      </c>
      <c r="AC167" s="174">
        <v>0</v>
      </c>
      <c r="AD167" s="174">
        <v>0</v>
      </c>
      <c r="AE167" s="174">
        <v>0</v>
      </c>
      <c r="AF167" s="174">
        <v>2.2099151598846261E-7</v>
      </c>
      <c r="AG167" s="174">
        <v>0</v>
      </c>
      <c r="AH167" s="174">
        <v>8.8981345363693584E-5</v>
      </c>
      <c r="AI167" s="174">
        <v>0</v>
      </c>
      <c r="AJ167" s="174">
        <v>0</v>
      </c>
      <c r="AK167" s="174">
        <v>7.318988459115727E-4</v>
      </c>
      <c r="AL167" s="174">
        <v>0</v>
      </c>
      <c r="AM167" s="1115">
        <v>0</v>
      </c>
    </row>
    <row r="168" spans="1:39">
      <c r="A168" s="1106" t="s">
        <v>34</v>
      </c>
      <c r="B168" s="132" t="s">
        <v>42</v>
      </c>
      <c r="C168" s="174">
        <v>0</v>
      </c>
      <c r="D168" s="174">
        <v>0</v>
      </c>
      <c r="E168" s="174">
        <v>0</v>
      </c>
      <c r="F168" s="174">
        <v>2.586434105510961E-2</v>
      </c>
      <c r="G168" s="174">
        <v>0</v>
      </c>
      <c r="H168" s="174">
        <v>0</v>
      </c>
      <c r="I168" s="174">
        <v>0</v>
      </c>
      <c r="J168" s="174">
        <v>2.7584584504119627E-2</v>
      </c>
      <c r="K168" s="174">
        <v>1.7736835297975365E-7</v>
      </c>
      <c r="L168" s="174">
        <v>0</v>
      </c>
      <c r="M168" s="174">
        <v>6.5229765360769046E-5</v>
      </c>
      <c r="N168" s="174">
        <v>0</v>
      </c>
      <c r="O168" s="174">
        <v>0</v>
      </c>
      <c r="P168" s="174">
        <v>0</v>
      </c>
      <c r="Q168" s="174">
        <v>0</v>
      </c>
      <c r="R168" s="174">
        <v>0</v>
      </c>
      <c r="S168" s="174">
        <v>0</v>
      </c>
      <c r="T168" s="174">
        <v>0</v>
      </c>
      <c r="U168" s="174">
        <v>0</v>
      </c>
      <c r="V168" s="174">
        <v>0</v>
      </c>
      <c r="W168" s="174">
        <v>6.5278683337486633E-4</v>
      </c>
      <c r="X168" s="174">
        <v>0</v>
      </c>
      <c r="Y168" s="174">
        <v>0</v>
      </c>
      <c r="Z168" s="174">
        <v>0</v>
      </c>
      <c r="AA168" s="174">
        <v>0</v>
      </c>
      <c r="AB168" s="174">
        <v>0</v>
      </c>
      <c r="AC168" s="174">
        <v>0</v>
      </c>
      <c r="AD168" s="174">
        <v>6.9821325031541955E-7</v>
      </c>
      <c r="AE168" s="174">
        <v>0</v>
      </c>
      <c r="AF168" s="174">
        <v>3.4056648180281182E-7</v>
      </c>
      <c r="AG168" s="174">
        <v>0</v>
      </c>
      <c r="AH168" s="174">
        <v>8.8708754490419745E-4</v>
      </c>
      <c r="AI168" s="174">
        <v>0</v>
      </c>
      <c r="AJ168" s="174">
        <v>0</v>
      </c>
      <c r="AK168" s="174">
        <v>3.706170632456597E-3</v>
      </c>
      <c r="AL168" s="174">
        <v>0</v>
      </c>
      <c r="AM168" s="1115">
        <v>0</v>
      </c>
    </row>
    <row r="169" spans="1:39">
      <c r="A169" s="1106"/>
      <c r="B169" s="132" t="s">
        <v>193</v>
      </c>
      <c r="C169" s="174">
        <v>0</v>
      </c>
      <c r="D169" s="174">
        <v>0</v>
      </c>
      <c r="E169" s="174">
        <v>0</v>
      </c>
      <c r="F169" s="174">
        <v>0</v>
      </c>
      <c r="G169" s="174">
        <v>0</v>
      </c>
      <c r="H169" s="174">
        <v>0</v>
      </c>
      <c r="I169" s="174">
        <v>0</v>
      </c>
      <c r="J169" s="174">
        <v>0</v>
      </c>
      <c r="K169" s="174">
        <v>0</v>
      </c>
      <c r="L169" s="174">
        <v>0</v>
      </c>
      <c r="M169" s="174">
        <v>0</v>
      </c>
      <c r="N169" s="174">
        <v>0</v>
      </c>
      <c r="O169" s="174">
        <v>0</v>
      </c>
      <c r="P169" s="174">
        <v>0</v>
      </c>
      <c r="Q169" s="174">
        <v>0</v>
      </c>
      <c r="R169" s="174">
        <v>0</v>
      </c>
      <c r="S169" s="174">
        <v>0</v>
      </c>
      <c r="T169" s="174">
        <v>0</v>
      </c>
      <c r="U169" s="174">
        <v>0</v>
      </c>
      <c r="V169" s="174">
        <v>0</v>
      </c>
      <c r="W169" s="174">
        <v>0</v>
      </c>
      <c r="X169" s="174">
        <v>0</v>
      </c>
      <c r="Y169" s="174">
        <v>0</v>
      </c>
      <c r="Z169" s="174">
        <v>0</v>
      </c>
      <c r="AA169" s="174">
        <v>0</v>
      </c>
      <c r="AB169" s="174">
        <v>0</v>
      </c>
      <c r="AC169" s="174">
        <v>0</v>
      </c>
      <c r="AD169" s="174">
        <v>0</v>
      </c>
      <c r="AE169" s="174">
        <v>0</v>
      </c>
      <c r="AF169" s="174">
        <v>0</v>
      </c>
      <c r="AG169" s="174">
        <v>0</v>
      </c>
      <c r="AH169" s="174">
        <v>0</v>
      </c>
      <c r="AI169" s="174">
        <v>0</v>
      </c>
      <c r="AJ169" s="174">
        <v>0</v>
      </c>
      <c r="AK169" s="174">
        <v>1.2515268738881874E-5</v>
      </c>
      <c r="AL169" s="174">
        <v>0</v>
      </c>
      <c r="AM169" s="1115">
        <v>0</v>
      </c>
    </row>
    <row r="170" spans="1:39">
      <c r="A170" s="1106"/>
      <c r="B170" s="132" t="s">
        <v>194</v>
      </c>
      <c r="C170" s="174">
        <v>0</v>
      </c>
      <c r="D170" s="174">
        <v>0</v>
      </c>
      <c r="E170" s="174">
        <v>0</v>
      </c>
      <c r="F170" s="174">
        <v>0</v>
      </c>
      <c r="G170" s="174">
        <v>0</v>
      </c>
      <c r="H170" s="174">
        <v>0</v>
      </c>
      <c r="I170" s="174">
        <v>0</v>
      </c>
      <c r="J170" s="174">
        <v>0</v>
      </c>
      <c r="K170" s="174">
        <v>0</v>
      </c>
      <c r="L170" s="174">
        <v>0</v>
      </c>
      <c r="M170" s="174">
        <v>0</v>
      </c>
      <c r="N170" s="174">
        <v>0</v>
      </c>
      <c r="O170" s="174">
        <v>0</v>
      </c>
      <c r="P170" s="174">
        <v>0</v>
      </c>
      <c r="Q170" s="174">
        <v>0</v>
      </c>
      <c r="R170" s="174">
        <v>0</v>
      </c>
      <c r="S170" s="174">
        <v>0</v>
      </c>
      <c r="T170" s="174">
        <v>0</v>
      </c>
      <c r="U170" s="174">
        <v>0</v>
      </c>
      <c r="V170" s="174">
        <v>0</v>
      </c>
      <c r="W170" s="174">
        <v>0</v>
      </c>
      <c r="X170" s="174">
        <v>0</v>
      </c>
      <c r="Y170" s="174">
        <v>0</v>
      </c>
      <c r="Z170" s="174">
        <v>0</v>
      </c>
      <c r="AA170" s="174">
        <v>0</v>
      </c>
      <c r="AB170" s="174">
        <v>0</v>
      </c>
      <c r="AC170" s="174">
        <v>0</v>
      </c>
      <c r="AD170" s="174">
        <v>0</v>
      </c>
      <c r="AE170" s="174">
        <v>0</v>
      </c>
      <c r="AF170" s="174">
        <v>0</v>
      </c>
      <c r="AG170" s="174">
        <v>0</v>
      </c>
      <c r="AH170" s="174">
        <v>0</v>
      </c>
      <c r="AI170" s="174">
        <v>0</v>
      </c>
      <c r="AJ170" s="174">
        <v>0</v>
      </c>
      <c r="AK170" s="174">
        <v>1.6626943336043235E-5</v>
      </c>
      <c r="AL170" s="174">
        <v>0</v>
      </c>
      <c r="AM170" s="1115">
        <v>0</v>
      </c>
    </row>
    <row r="171" spans="1:39">
      <c r="A171" s="1106" t="s">
        <v>35</v>
      </c>
      <c r="B171" s="132" t="s">
        <v>43</v>
      </c>
      <c r="C171" s="174">
        <v>0</v>
      </c>
      <c r="D171" s="174">
        <v>0</v>
      </c>
      <c r="E171" s="174">
        <v>2.4594477842218479E-4</v>
      </c>
      <c r="F171" s="174">
        <v>0</v>
      </c>
      <c r="G171" s="174">
        <v>0</v>
      </c>
      <c r="H171" s="174">
        <v>0</v>
      </c>
      <c r="I171" s="174">
        <v>1.7640731295440774E-3</v>
      </c>
      <c r="J171" s="174">
        <v>3.8247958074479465E-6</v>
      </c>
      <c r="K171" s="174">
        <v>4.8722078288113669E-7</v>
      </c>
      <c r="L171" s="174">
        <v>1.3779215999139755E-3</v>
      </c>
      <c r="M171" s="174">
        <v>6.3243583722732838E-3</v>
      </c>
      <c r="N171" s="174">
        <v>2.8000053763749765E-2</v>
      </c>
      <c r="O171" s="174">
        <v>4.694090024282304E-2</v>
      </c>
      <c r="P171" s="174">
        <v>1.0819631153030432E-3</v>
      </c>
      <c r="Q171" s="174">
        <v>3.2575595930335127E-2</v>
      </c>
      <c r="R171" s="174">
        <v>2.0733899286798714E-5</v>
      </c>
      <c r="S171" s="174">
        <v>3.4190335614339803E-5</v>
      </c>
      <c r="T171" s="174">
        <v>5.9510449306286285E-6</v>
      </c>
      <c r="U171" s="174">
        <v>2.4780911115643364E-5</v>
      </c>
      <c r="V171" s="174">
        <v>2.3912958662995273E-6</v>
      </c>
      <c r="W171" s="174">
        <v>1.5857569840548264E-4</v>
      </c>
      <c r="X171" s="174">
        <v>4.8964280654111084E-3</v>
      </c>
      <c r="Y171" s="174">
        <v>1.9448182709969966E-2</v>
      </c>
      <c r="Z171" s="174">
        <v>1.2029671253057248E-5</v>
      </c>
      <c r="AA171" s="174">
        <v>0</v>
      </c>
      <c r="AB171" s="174">
        <v>0</v>
      </c>
      <c r="AC171" s="174">
        <v>0</v>
      </c>
      <c r="AD171" s="174">
        <v>5.137371717051544E-7</v>
      </c>
      <c r="AE171" s="174">
        <v>0</v>
      </c>
      <c r="AF171" s="174">
        <v>2.8507662631206764E-7</v>
      </c>
      <c r="AG171" s="174">
        <v>5.1865184367931904E-5</v>
      </c>
      <c r="AH171" s="174">
        <v>4.8681754750383269E-6</v>
      </c>
      <c r="AI171" s="174">
        <v>0</v>
      </c>
      <c r="AJ171" s="174">
        <v>1.4952249787589064E-6</v>
      </c>
      <c r="AK171" s="174">
        <v>-4.9608488739554326E-6</v>
      </c>
      <c r="AL171" s="174">
        <v>0</v>
      </c>
      <c r="AM171" s="1115">
        <v>1.5682188253940659E-4</v>
      </c>
    </row>
    <row r="172" spans="1:39">
      <c r="A172" s="1106" t="s">
        <v>36</v>
      </c>
      <c r="B172" s="132" t="s">
        <v>44</v>
      </c>
      <c r="C172" s="174">
        <v>7.0974572008273631E-3</v>
      </c>
      <c r="D172" s="174">
        <v>0.11671107854967713</v>
      </c>
      <c r="E172" s="174">
        <v>1.9589867030564956E-3</v>
      </c>
      <c r="F172" s="174">
        <v>1.7089999983726307E-2</v>
      </c>
      <c r="G172" s="174">
        <v>5.8585187886760872E-3</v>
      </c>
      <c r="H172" s="174">
        <v>6.3823573374769266E-3</v>
      </c>
      <c r="I172" s="174">
        <v>0</v>
      </c>
      <c r="J172" s="174">
        <v>2.8552721626123389E-2</v>
      </c>
      <c r="K172" s="174">
        <v>2.8827186243644246E-4</v>
      </c>
      <c r="L172" s="174">
        <v>3.4367063711333531E-4</v>
      </c>
      <c r="M172" s="174">
        <v>2.1771142797586758E-3</v>
      </c>
      <c r="N172" s="174">
        <v>0</v>
      </c>
      <c r="O172" s="174">
        <v>8.896128438081007E-5</v>
      </c>
      <c r="P172" s="174">
        <v>1.2231742287154922E-6</v>
      </c>
      <c r="Q172" s="174">
        <v>0</v>
      </c>
      <c r="R172" s="174">
        <v>0</v>
      </c>
      <c r="S172" s="174">
        <v>0</v>
      </c>
      <c r="T172" s="174">
        <v>0</v>
      </c>
      <c r="U172" s="174">
        <v>0</v>
      </c>
      <c r="V172" s="174">
        <v>0</v>
      </c>
      <c r="W172" s="174">
        <v>3.0029010731220409E-4</v>
      </c>
      <c r="X172" s="174">
        <v>0</v>
      </c>
      <c r="Y172" s="174">
        <v>0</v>
      </c>
      <c r="Z172" s="174">
        <v>0</v>
      </c>
      <c r="AA172" s="174">
        <v>4.5488578856875053E-5</v>
      </c>
      <c r="AB172" s="174">
        <v>0</v>
      </c>
      <c r="AC172" s="174">
        <v>0</v>
      </c>
      <c r="AD172" s="174">
        <v>1.5002637634131527E-5</v>
      </c>
      <c r="AE172" s="174">
        <v>2.7591784997249625E-8</v>
      </c>
      <c r="AF172" s="174">
        <v>3.9942020687245318E-6</v>
      </c>
      <c r="AG172" s="174">
        <v>2.09214671959549E-4</v>
      </c>
      <c r="AH172" s="174">
        <v>4.6871199415093661E-3</v>
      </c>
      <c r="AI172" s="174">
        <v>3.9383465907623442E-4</v>
      </c>
      <c r="AJ172" s="174">
        <v>1.5824536189291225E-6</v>
      </c>
      <c r="AK172" s="174">
        <v>2.9354010178687821E-2</v>
      </c>
      <c r="AL172" s="174">
        <v>0</v>
      </c>
      <c r="AM172" s="1115">
        <v>7.4787091354042731E-4</v>
      </c>
    </row>
    <row r="173" spans="1:39">
      <c r="A173" s="1106" t="s">
        <v>37</v>
      </c>
      <c r="B173" s="132" t="s">
        <v>45</v>
      </c>
      <c r="C173" s="174">
        <v>1.331287671369116E-4</v>
      </c>
      <c r="D173" s="174">
        <v>4.4893844322501643E-5</v>
      </c>
      <c r="E173" s="174">
        <v>1.3776643740695058E-4</v>
      </c>
      <c r="F173" s="174">
        <v>6.6869735332093436E-4</v>
      </c>
      <c r="G173" s="174">
        <v>0</v>
      </c>
      <c r="H173" s="174">
        <v>0</v>
      </c>
      <c r="I173" s="174">
        <v>2.2327876289835298E-4</v>
      </c>
      <c r="J173" s="174">
        <v>3.7067598112683387E-5</v>
      </c>
      <c r="K173" s="174">
        <v>1.0081178270836573E-2</v>
      </c>
      <c r="L173" s="174">
        <v>2.1304349739366095E-4</v>
      </c>
      <c r="M173" s="174">
        <v>8.2481157606006545E-5</v>
      </c>
      <c r="N173" s="174">
        <v>5.1280947708197367E-4</v>
      </c>
      <c r="O173" s="174">
        <v>9.7150219500811316E-5</v>
      </c>
      <c r="P173" s="174">
        <v>3.0035871563341869E-5</v>
      </c>
      <c r="Q173" s="174">
        <v>3.8824445748320497E-5</v>
      </c>
      <c r="R173" s="174">
        <v>7.3304724523248215E-5</v>
      </c>
      <c r="S173" s="174">
        <v>9.8270566614631739E-5</v>
      </c>
      <c r="T173" s="174">
        <v>1.6514178311699608E-4</v>
      </c>
      <c r="U173" s="174">
        <v>1.4256129043507975E-4</v>
      </c>
      <c r="V173" s="174">
        <v>1.0572778922982373E-4</v>
      </c>
      <c r="W173" s="174">
        <v>1.4279858527645094E-4</v>
      </c>
      <c r="X173" s="174">
        <v>1.1301095620799544E-4</v>
      </c>
      <c r="Y173" s="174">
        <v>9.1764888341477328E-6</v>
      </c>
      <c r="Z173" s="174">
        <v>5.3341721541118794E-5</v>
      </c>
      <c r="AA173" s="174">
        <v>1.7409371832106718E-4</v>
      </c>
      <c r="AB173" s="174">
        <v>5.2136367805481638E-5</v>
      </c>
      <c r="AC173" s="174">
        <v>7.261833974301022E-7</v>
      </c>
      <c r="AD173" s="174">
        <v>6.3253770824381157E-5</v>
      </c>
      <c r="AE173" s="174">
        <v>5.1630278202153357E-5</v>
      </c>
      <c r="AF173" s="174">
        <v>9.0959476472736694E-5</v>
      </c>
      <c r="AG173" s="174">
        <v>9.3397130770764359E-6</v>
      </c>
      <c r="AH173" s="174">
        <v>1.667458732478214E-4</v>
      </c>
      <c r="AI173" s="174">
        <v>8.6831207817720819E-4</v>
      </c>
      <c r="AJ173" s="174">
        <v>8.8294934645487245E-5</v>
      </c>
      <c r="AK173" s="174">
        <v>1.8804093742322327E-4</v>
      </c>
      <c r="AL173" s="174">
        <v>9.3047974460811205E-4</v>
      </c>
      <c r="AM173" s="1115">
        <v>3.6924101224353856E-4</v>
      </c>
    </row>
    <row r="174" spans="1:39">
      <c r="A174" s="1106" t="s">
        <v>38</v>
      </c>
      <c r="B174" s="132" t="s">
        <v>46</v>
      </c>
      <c r="C174" s="174">
        <v>2.8124018740412187E-3</v>
      </c>
      <c r="D174" s="174">
        <v>9.7940951193513609E-4</v>
      </c>
      <c r="E174" s="174">
        <v>2.105746617994403E-3</v>
      </c>
      <c r="F174" s="174">
        <v>4.1606410062779609E-4</v>
      </c>
      <c r="G174" s="174">
        <v>0</v>
      </c>
      <c r="H174" s="174">
        <v>0</v>
      </c>
      <c r="I174" s="174">
        <v>4.2859804466619119E-4</v>
      </c>
      <c r="J174" s="174">
        <v>2.3603168730198768E-3</v>
      </c>
      <c r="K174" s="174">
        <v>8.7309379723639173E-4</v>
      </c>
      <c r="L174" s="174">
        <v>5.2193946606554346E-2</v>
      </c>
      <c r="M174" s="174">
        <v>4.0240722646660027E-3</v>
      </c>
      <c r="N174" s="174">
        <v>6.6058014241021309E-5</v>
      </c>
      <c r="O174" s="174">
        <v>3.0136139305327928E-3</v>
      </c>
      <c r="P174" s="174">
        <v>2.9192930201188486E-4</v>
      </c>
      <c r="Q174" s="174">
        <v>4.811226566428202E-4</v>
      </c>
      <c r="R174" s="174">
        <v>9.1624901714656363E-4</v>
      </c>
      <c r="S174" s="174">
        <v>3.4497355100583725E-4</v>
      </c>
      <c r="T174" s="174">
        <v>1.0061004760036358E-3</v>
      </c>
      <c r="U174" s="174">
        <v>1.5672033895979088E-4</v>
      </c>
      <c r="V174" s="174">
        <v>1.3167226508094404E-3</v>
      </c>
      <c r="W174" s="174">
        <v>9.6478825970267006E-3</v>
      </c>
      <c r="X174" s="174">
        <v>8.3708932389930622E-3</v>
      </c>
      <c r="Y174" s="174">
        <v>1.6552549489409326E-4</v>
      </c>
      <c r="Z174" s="174">
        <v>4.8065870084605455E-4</v>
      </c>
      <c r="AA174" s="174">
        <v>1.5471450201237384E-3</v>
      </c>
      <c r="AB174" s="174">
        <v>7.9248135685148666E-4</v>
      </c>
      <c r="AC174" s="174">
        <v>8.81622170518229E-5</v>
      </c>
      <c r="AD174" s="174">
        <v>9.648484847748698E-4</v>
      </c>
      <c r="AE174" s="174">
        <v>3.5034750270398706E-3</v>
      </c>
      <c r="AF174" s="174">
        <v>2.9995152091428861E-4</v>
      </c>
      <c r="AG174" s="174">
        <v>8.6166960880576526E-4</v>
      </c>
      <c r="AH174" s="174">
        <v>1.2246974209203277E-3</v>
      </c>
      <c r="AI174" s="174">
        <v>3.4417266403052506E-3</v>
      </c>
      <c r="AJ174" s="174">
        <v>8.1739263904141116E-4</v>
      </c>
      <c r="AK174" s="174">
        <v>1.1698893600266926E-3</v>
      </c>
      <c r="AL174" s="174">
        <v>9.1541268698742739E-2</v>
      </c>
      <c r="AM174" s="1115">
        <v>2.6823182577569741E-3</v>
      </c>
    </row>
    <row r="175" spans="1:39">
      <c r="A175" s="1106" t="s">
        <v>39</v>
      </c>
      <c r="B175" s="132" t="s">
        <v>47</v>
      </c>
      <c r="C175" s="174">
        <v>3.5966944807729715E-3</v>
      </c>
      <c r="D175" s="174">
        <v>6.4008342234809059E-4</v>
      </c>
      <c r="E175" s="174">
        <v>6.6784425812242145E-5</v>
      </c>
      <c r="F175" s="174">
        <v>2.9069204861997355E-4</v>
      </c>
      <c r="G175" s="174">
        <v>8.4223775739057597E-3</v>
      </c>
      <c r="H175" s="174">
        <v>2.7530209183803268E-3</v>
      </c>
      <c r="I175" s="174">
        <v>5.1948284106963466E-4</v>
      </c>
      <c r="J175" s="174">
        <v>4.11385363113491E-4</v>
      </c>
      <c r="K175" s="174">
        <v>2.6092160514753658E-3</v>
      </c>
      <c r="L175" s="174">
        <v>2.2962549585304332E-3</v>
      </c>
      <c r="M175" s="174">
        <v>1.1405424692805555E-2</v>
      </c>
      <c r="N175" s="174">
        <v>2.5306906140711055E-3</v>
      </c>
      <c r="O175" s="174">
        <v>7.3494140156019658E-4</v>
      </c>
      <c r="P175" s="174">
        <v>1.447446972833443E-4</v>
      </c>
      <c r="Q175" s="174">
        <v>1.9531790927041105E-4</v>
      </c>
      <c r="R175" s="174">
        <v>5.61249179787898E-4</v>
      </c>
      <c r="S175" s="174">
        <v>3.4992152696106918E-4</v>
      </c>
      <c r="T175" s="174">
        <v>5.8147762034579508E-4</v>
      </c>
      <c r="U175" s="174">
        <v>3.9135682700202116E-4</v>
      </c>
      <c r="V175" s="174">
        <v>2.3532600730378914E-4</v>
      </c>
      <c r="W175" s="174">
        <v>5.4463860388906009E-3</v>
      </c>
      <c r="X175" s="174">
        <v>2.0568776916596841E-4</v>
      </c>
      <c r="Y175" s="174">
        <v>1.6571787938592873E-5</v>
      </c>
      <c r="Z175" s="174">
        <v>5.3590040553632313E-4</v>
      </c>
      <c r="AA175" s="174">
        <v>5.2324786592732914E-7</v>
      </c>
      <c r="AB175" s="174">
        <v>9.3175206679650764E-7</v>
      </c>
      <c r="AC175" s="174">
        <v>8.4802904498186035E-7</v>
      </c>
      <c r="AD175" s="174">
        <v>2.094639290433405E-5</v>
      </c>
      <c r="AE175" s="174">
        <v>1.0878436526403482E-4</v>
      </c>
      <c r="AF175" s="174">
        <v>2.4106659282026161E-5</v>
      </c>
      <c r="AG175" s="174">
        <v>2.3481766572178722E-4</v>
      </c>
      <c r="AH175" s="174">
        <v>6.9165374507305201E-3</v>
      </c>
      <c r="AI175" s="174">
        <v>1.1736681119121507E-4</v>
      </c>
      <c r="AJ175" s="174">
        <v>2.1992446603975659E-4</v>
      </c>
      <c r="AK175" s="174">
        <v>3.5709532720032747E-4</v>
      </c>
      <c r="AL175" s="174">
        <v>1.2423778415928993E-3</v>
      </c>
      <c r="AM175" s="1115">
        <v>8.3821369004053012E-4</v>
      </c>
    </row>
    <row r="176" spans="1:39">
      <c r="A176" s="1107">
        <v>10</v>
      </c>
      <c r="B176" s="132" t="s">
        <v>2</v>
      </c>
      <c r="C176" s="174">
        <v>4.1331517255060806E-4</v>
      </c>
      <c r="D176" s="174">
        <v>7.9140466263825243E-5</v>
      </c>
      <c r="E176" s="174">
        <v>4.1030026406938897E-4</v>
      </c>
      <c r="F176" s="174">
        <v>2.7322898098359528E-3</v>
      </c>
      <c r="G176" s="174">
        <v>8.8428787576311542E-3</v>
      </c>
      <c r="H176" s="174">
        <v>1.092289755047307E-3</v>
      </c>
      <c r="I176" s="174">
        <v>7.774293107783172E-4</v>
      </c>
      <c r="J176" s="174">
        <v>1.9375865480282861E-4</v>
      </c>
      <c r="K176" s="174">
        <v>1.3413893934964883E-4</v>
      </c>
      <c r="L176" s="174">
        <v>2.5999053054727222E-4</v>
      </c>
      <c r="M176" s="174">
        <v>7.3707266434149866E-4</v>
      </c>
      <c r="N176" s="174">
        <v>1.2053996152958537E-2</v>
      </c>
      <c r="O176" s="174">
        <v>6.957699091839323E-4</v>
      </c>
      <c r="P176" s="174">
        <v>5.129707397521447E-4</v>
      </c>
      <c r="Q176" s="174">
        <v>2.0741376536794712E-4</v>
      </c>
      <c r="R176" s="174">
        <v>2.2183815922199976E-4</v>
      </c>
      <c r="S176" s="174">
        <v>4.87549844370261E-5</v>
      </c>
      <c r="T176" s="174">
        <v>7.5039771745024261E-5</v>
      </c>
      <c r="U176" s="174">
        <v>7.4924305762862881E-5</v>
      </c>
      <c r="V176" s="174">
        <v>4.0204743765678667E-5</v>
      </c>
      <c r="W176" s="174">
        <v>1.3143934504081009E-4</v>
      </c>
      <c r="X176" s="174">
        <v>7.5037499112678757E-4</v>
      </c>
      <c r="Y176" s="174">
        <v>1.1605770768186481E-3</v>
      </c>
      <c r="Z176" s="174">
        <v>3.6169601043989634E-4</v>
      </c>
      <c r="AA176" s="174">
        <v>1.0918821205856057E-4</v>
      </c>
      <c r="AB176" s="174">
        <v>3.1981086861995201E-5</v>
      </c>
      <c r="AC176" s="174">
        <v>1.5252695482563059E-5</v>
      </c>
      <c r="AD176" s="174">
        <v>5.3692855274051678E-3</v>
      </c>
      <c r="AE176" s="174">
        <v>5.2452551329158541E-5</v>
      </c>
      <c r="AF176" s="174">
        <v>2.0480248925323986E-4</v>
      </c>
      <c r="AG176" s="174">
        <v>2.6173886444661159E-4</v>
      </c>
      <c r="AH176" s="174">
        <v>2.2068180224069331E-4</v>
      </c>
      <c r="AI176" s="174">
        <v>2.6050839844689251E-4</v>
      </c>
      <c r="AJ176" s="174">
        <v>9.2035844204432077E-5</v>
      </c>
      <c r="AK176" s="174">
        <v>3.5745465265582445E-4</v>
      </c>
      <c r="AL176" s="174">
        <v>0</v>
      </c>
      <c r="AM176" s="1115">
        <v>8.0038251034431464E-4</v>
      </c>
    </row>
    <row r="177" spans="1:39">
      <c r="A177" s="1107">
        <v>11</v>
      </c>
      <c r="B177" s="132" t="s">
        <v>48</v>
      </c>
      <c r="C177" s="174">
        <v>1.1898303834290177E-3</v>
      </c>
      <c r="D177" s="174">
        <v>3.8708196801201376E-4</v>
      </c>
      <c r="E177" s="174">
        <v>2.6285741370489436E-4</v>
      </c>
      <c r="F177" s="174">
        <v>1.1540906979409587E-5</v>
      </c>
      <c r="G177" s="174">
        <v>0</v>
      </c>
      <c r="H177" s="174">
        <v>0</v>
      </c>
      <c r="I177" s="174">
        <v>1.4519031940804706E-5</v>
      </c>
      <c r="J177" s="174">
        <v>5.0238293073623743E-4</v>
      </c>
      <c r="K177" s="174">
        <v>1.7024065053180548E-4</v>
      </c>
      <c r="L177" s="174">
        <v>1.7802576854536619E-3</v>
      </c>
      <c r="M177" s="174">
        <v>3.9099711972589721E-3</v>
      </c>
      <c r="N177" s="174">
        <v>9.8121674607656497E-3</v>
      </c>
      <c r="O177" s="174">
        <v>3.3514738409926338E-2</v>
      </c>
      <c r="P177" s="174">
        <v>1.9795803425159226E-3</v>
      </c>
      <c r="Q177" s="174">
        <v>1.1530837401339687E-3</v>
      </c>
      <c r="R177" s="174">
        <v>1.7002161835586976E-3</v>
      </c>
      <c r="S177" s="174">
        <v>1.7502216436844442E-3</v>
      </c>
      <c r="T177" s="174">
        <v>6.3603206995682436E-3</v>
      </c>
      <c r="U177" s="174">
        <v>6.2495104572112669E-3</v>
      </c>
      <c r="V177" s="174">
        <v>8.8488182378730854E-3</v>
      </c>
      <c r="W177" s="174">
        <v>1.221949778653254E-3</v>
      </c>
      <c r="X177" s="174">
        <v>2.6687830770963858E-2</v>
      </c>
      <c r="Y177" s="174">
        <v>3.4983758364198662E-5</v>
      </c>
      <c r="Z177" s="174">
        <v>4.6495088246055515E-4</v>
      </c>
      <c r="AA177" s="174">
        <v>1.7148014300634348E-4</v>
      </c>
      <c r="AB177" s="174">
        <v>4.7986513348962517E-6</v>
      </c>
      <c r="AC177" s="174">
        <v>1.6792547720137224E-5</v>
      </c>
      <c r="AD177" s="174">
        <v>1.656608071252673E-5</v>
      </c>
      <c r="AE177" s="174">
        <v>2.6327909072853956E-6</v>
      </c>
      <c r="AF177" s="174">
        <v>7.2169845586091794E-5</v>
      </c>
      <c r="AG177" s="174">
        <v>5.6252105075731129E-4</v>
      </c>
      <c r="AH177" s="174">
        <v>5.6216153470000404E-4</v>
      </c>
      <c r="AI177" s="174">
        <v>3.03775349702555E-4</v>
      </c>
      <c r="AJ177" s="174">
        <v>7.801482581376839E-4</v>
      </c>
      <c r="AK177" s="174">
        <v>9.3175512825056451E-4</v>
      </c>
      <c r="AL177" s="174">
        <v>1.8775926689873655E-3</v>
      </c>
      <c r="AM177" s="1115">
        <v>3.6591699781989839E-3</v>
      </c>
    </row>
    <row r="178" spans="1:39">
      <c r="A178" s="1107">
        <v>12</v>
      </c>
      <c r="B178" s="132" t="s">
        <v>49</v>
      </c>
      <c r="C178" s="174">
        <v>3.1115254205328998E-6</v>
      </c>
      <c r="D178" s="174">
        <v>4.1229616939449335E-7</v>
      </c>
      <c r="E178" s="174">
        <v>2.1895782550461895E-7</v>
      </c>
      <c r="F178" s="174">
        <v>2.1713353466923527E-5</v>
      </c>
      <c r="G178" s="174">
        <v>0</v>
      </c>
      <c r="H178" s="174">
        <v>0</v>
      </c>
      <c r="I178" s="174">
        <v>5.1542450816300315E-5</v>
      </c>
      <c r="J178" s="174">
        <v>0</v>
      </c>
      <c r="K178" s="174">
        <v>3.4602218608222242E-6</v>
      </c>
      <c r="L178" s="174">
        <v>5.8899731812997024E-4</v>
      </c>
      <c r="M178" s="174">
        <v>6.8023318695166551E-7</v>
      </c>
      <c r="N178" s="174">
        <v>0</v>
      </c>
      <c r="O178" s="174">
        <v>1.1916472409242238E-3</v>
      </c>
      <c r="P178" s="174">
        <v>3.9274218075402052E-2</v>
      </c>
      <c r="Q178" s="174">
        <v>1.1045555801668737E-4</v>
      </c>
      <c r="R178" s="174">
        <v>2.2954876259955046E-2</v>
      </c>
      <c r="S178" s="174">
        <v>6.332107961405627E-3</v>
      </c>
      <c r="T178" s="174">
        <v>7.5660704916712227E-4</v>
      </c>
      <c r="U178" s="174">
        <v>2.330923712746263E-3</v>
      </c>
      <c r="V178" s="174">
        <v>1.4588397850196892E-3</v>
      </c>
      <c r="W178" s="174">
        <v>1.4606106628690203E-4</v>
      </c>
      <c r="X178" s="174">
        <v>2.1620101395713651E-3</v>
      </c>
      <c r="Y178" s="174">
        <v>0</v>
      </c>
      <c r="Z178" s="174">
        <v>1.1218194663288246E-5</v>
      </c>
      <c r="AA178" s="174">
        <v>0</v>
      </c>
      <c r="AB178" s="174">
        <v>0</v>
      </c>
      <c r="AC178" s="174">
        <v>0</v>
      </c>
      <c r="AD178" s="174">
        <v>2.1781639839136366E-5</v>
      </c>
      <c r="AE178" s="174">
        <v>0</v>
      </c>
      <c r="AF178" s="174">
        <v>1.719291689805817E-7</v>
      </c>
      <c r="AG178" s="174">
        <v>0</v>
      </c>
      <c r="AH178" s="174">
        <v>8.3825046591372003E-7</v>
      </c>
      <c r="AI178" s="174">
        <v>4.9448602380613015E-7</v>
      </c>
      <c r="AJ178" s="174">
        <v>1.5494578062242965E-5</v>
      </c>
      <c r="AK178" s="174">
        <v>2.7967654837470829E-6</v>
      </c>
      <c r="AL178" s="174">
        <v>2.4618145788229006E-6</v>
      </c>
      <c r="AM178" s="1115">
        <v>1.1622371621891256E-3</v>
      </c>
    </row>
    <row r="179" spans="1:39">
      <c r="A179" s="1107">
        <v>13</v>
      </c>
      <c r="B179" s="132" t="s">
        <v>50</v>
      </c>
      <c r="C179" s="174">
        <v>0</v>
      </c>
      <c r="D179" s="174">
        <v>0</v>
      </c>
      <c r="E179" s="174">
        <v>0</v>
      </c>
      <c r="F179" s="174">
        <v>0</v>
      </c>
      <c r="G179" s="174">
        <v>0</v>
      </c>
      <c r="H179" s="174">
        <v>0</v>
      </c>
      <c r="I179" s="174">
        <v>8.3103552082008201E-7</v>
      </c>
      <c r="J179" s="174">
        <v>1.0861470150180218E-5</v>
      </c>
      <c r="K179" s="174">
        <v>1.7022473601683933E-7</v>
      </c>
      <c r="L179" s="174">
        <v>1.4991599879132655E-5</v>
      </c>
      <c r="M179" s="174">
        <v>3.4333509300230331E-5</v>
      </c>
      <c r="N179" s="174">
        <v>0</v>
      </c>
      <c r="O179" s="174">
        <v>1.7670575811636906E-5</v>
      </c>
      <c r="P179" s="174">
        <v>2.2614649406122523E-5</v>
      </c>
      <c r="Q179" s="174">
        <v>3.4957022586583433E-3</v>
      </c>
      <c r="R179" s="174">
        <v>6.1196127832684947E-4</v>
      </c>
      <c r="S179" s="174">
        <v>2.4425568532689026E-4</v>
      </c>
      <c r="T179" s="174">
        <v>3.4028662917571058E-4</v>
      </c>
      <c r="U179" s="174">
        <v>1.2801195408618886E-4</v>
      </c>
      <c r="V179" s="174">
        <v>2.6751864559122442E-4</v>
      </c>
      <c r="W179" s="174">
        <v>4.4925809645060002E-5</v>
      </c>
      <c r="X179" s="174">
        <v>8.3067077553660945E-5</v>
      </c>
      <c r="Y179" s="174">
        <v>2.5561418410984337E-6</v>
      </c>
      <c r="Z179" s="174">
        <v>5.7617772464760822E-7</v>
      </c>
      <c r="AA179" s="174">
        <v>1.3142140420384666E-7</v>
      </c>
      <c r="AB179" s="174">
        <v>0</v>
      </c>
      <c r="AC179" s="174">
        <v>0</v>
      </c>
      <c r="AD179" s="174">
        <v>4.7975481638852759E-8</v>
      </c>
      <c r="AE179" s="174">
        <v>4.9347947473377669E-7</v>
      </c>
      <c r="AF179" s="174">
        <v>2.2826576652161246E-7</v>
      </c>
      <c r="AG179" s="174">
        <v>3.9505933419065299E-7</v>
      </c>
      <c r="AH179" s="174">
        <v>1.3038574681880101E-5</v>
      </c>
      <c r="AI179" s="174">
        <v>1.6458810203445855E-6</v>
      </c>
      <c r="AJ179" s="174">
        <v>3.8747075902215382E-6</v>
      </c>
      <c r="AK179" s="174">
        <v>3.5887215850943577E-6</v>
      </c>
      <c r="AL179" s="174">
        <v>9.5685383364874303E-6</v>
      </c>
      <c r="AM179" s="1115">
        <v>8.4045623075739697E-5</v>
      </c>
    </row>
    <row r="180" spans="1:39">
      <c r="A180" s="1107">
        <v>14</v>
      </c>
      <c r="B180" s="132" t="s">
        <v>51</v>
      </c>
      <c r="C180" s="174">
        <v>1.9900934843128883E-4</v>
      </c>
      <c r="D180" s="174">
        <v>3.1331368734998879E-4</v>
      </c>
      <c r="E180" s="174">
        <v>8.2751843255727324E-5</v>
      </c>
      <c r="F180" s="174">
        <v>2.539592566981418E-4</v>
      </c>
      <c r="G180" s="174">
        <v>0</v>
      </c>
      <c r="H180" s="174">
        <v>0</v>
      </c>
      <c r="I180" s="174">
        <v>3.2682169546654955E-3</v>
      </c>
      <c r="J180" s="174">
        <v>9.4545396797954891E-4</v>
      </c>
      <c r="K180" s="174">
        <v>3.6055633289523974E-4</v>
      </c>
      <c r="L180" s="174">
        <v>1.9736091033158015E-3</v>
      </c>
      <c r="M180" s="174">
        <v>1.9120729502739317E-3</v>
      </c>
      <c r="N180" s="174">
        <v>8.1544064232063999E-4</v>
      </c>
      <c r="O180" s="174">
        <v>1.5038466462285141E-3</v>
      </c>
      <c r="P180" s="174">
        <v>6.1907110770109827E-4</v>
      </c>
      <c r="Q180" s="174">
        <v>4.2612933665811255E-4</v>
      </c>
      <c r="R180" s="174">
        <v>1.2009353754423496E-2</v>
      </c>
      <c r="S180" s="174">
        <v>5.7160272532298896E-3</v>
      </c>
      <c r="T180" s="174">
        <v>2.519738748498894E-3</v>
      </c>
      <c r="U180" s="174">
        <v>7.8426857809973851E-4</v>
      </c>
      <c r="V180" s="174">
        <v>3.9134077636483171E-3</v>
      </c>
      <c r="W180" s="174">
        <v>9.5732304537012361E-4</v>
      </c>
      <c r="X180" s="174">
        <v>1.4125949758498769E-2</v>
      </c>
      <c r="Y180" s="174">
        <v>9.4437514212120953E-5</v>
      </c>
      <c r="Z180" s="174">
        <v>4.5544775228445914E-5</v>
      </c>
      <c r="AA180" s="174">
        <v>4.6612555458015926E-4</v>
      </c>
      <c r="AB180" s="174">
        <v>9.7150203293618386E-6</v>
      </c>
      <c r="AC180" s="174">
        <v>3.7744102622318056E-5</v>
      </c>
      <c r="AD180" s="174">
        <v>2.2548384557017801E-4</v>
      </c>
      <c r="AE180" s="174">
        <v>4.310560316625803E-5</v>
      </c>
      <c r="AF180" s="174">
        <v>1.388215985684976E-4</v>
      </c>
      <c r="AG180" s="174">
        <v>1.7568147957721648E-5</v>
      </c>
      <c r="AH180" s="174">
        <v>5.521407045275421E-5</v>
      </c>
      <c r="AI180" s="174">
        <v>2.9364271358794198E-4</v>
      </c>
      <c r="AJ180" s="174">
        <v>2.5419721397654818E-4</v>
      </c>
      <c r="AK180" s="174">
        <v>3.1096085169022398E-4</v>
      </c>
      <c r="AL180" s="174">
        <v>3.9782845358826261E-5</v>
      </c>
      <c r="AM180" s="1115">
        <v>9.9286789479201189E-4</v>
      </c>
    </row>
    <row r="181" spans="1:39">
      <c r="A181" s="1107">
        <v>15</v>
      </c>
      <c r="B181" s="132" t="s">
        <v>52</v>
      </c>
      <c r="C181" s="174">
        <v>0</v>
      </c>
      <c r="D181" s="174">
        <v>0</v>
      </c>
      <c r="E181" s="174">
        <v>1.9042538545747116E-5</v>
      </c>
      <c r="F181" s="174">
        <v>0</v>
      </c>
      <c r="G181" s="174">
        <v>0</v>
      </c>
      <c r="H181" s="174">
        <v>0</v>
      </c>
      <c r="I181" s="174">
        <v>4.423776971107916E-4</v>
      </c>
      <c r="J181" s="174">
        <v>2.8285211926150929E-8</v>
      </c>
      <c r="K181" s="174">
        <v>0</v>
      </c>
      <c r="L181" s="174">
        <v>4.7144906725397965E-5</v>
      </c>
      <c r="M181" s="174">
        <v>3.4101435566803235E-6</v>
      </c>
      <c r="N181" s="174">
        <v>2.4855955592731028E-5</v>
      </c>
      <c r="O181" s="174">
        <v>1.7870913770057925E-4</v>
      </c>
      <c r="P181" s="174">
        <v>1.5564665410097754E-4</v>
      </c>
      <c r="Q181" s="174">
        <v>7.565288460191849E-5</v>
      </c>
      <c r="R181" s="174">
        <v>1.4239952718277519E-4</v>
      </c>
      <c r="S181" s="174">
        <v>1.954414149146021E-2</v>
      </c>
      <c r="T181" s="174">
        <v>4.5626575368971754E-4</v>
      </c>
      <c r="U181" s="174">
        <v>6.845347265013608E-4</v>
      </c>
      <c r="V181" s="174">
        <v>1.9837541383930122E-3</v>
      </c>
      <c r="W181" s="174">
        <v>2.0768036675094772E-4</v>
      </c>
      <c r="X181" s="174">
        <v>6.3539768339568878E-4</v>
      </c>
      <c r="Y181" s="174">
        <v>4.3332785831097744E-7</v>
      </c>
      <c r="Z181" s="174">
        <v>1.3894084142365571E-4</v>
      </c>
      <c r="AA181" s="174">
        <v>7.6810742885554399E-7</v>
      </c>
      <c r="AB181" s="174">
        <v>0</v>
      </c>
      <c r="AC181" s="174">
        <v>0</v>
      </c>
      <c r="AD181" s="174">
        <v>7.6331682371967716E-6</v>
      </c>
      <c r="AE181" s="174">
        <v>8.3332217749593229E-7</v>
      </c>
      <c r="AF181" s="174">
        <v>3.4552537174749338E-6</v>
      </c>
      <c r="AG181" s="174">
        <v>0</v>
      </c>
      <c r="AH181" s="174">
        <v>0</v>
      </c>
      <c r="AI181" s="174">
        <v>0</v>
      </c>
      <c r="AJ181" s="174">
        <v>3.1287176125602005E-3</v>
      </c>
      <c r="AK181" s="174">
        <v>9.975812203460115E-5</v>
      </c>
      <c r="AL181" s="174">
        <v>5.4599905784719228E-3</v>
      </c>
      <c r="AM181" s="1115">
        <v>0</v>
      </c>
    </row>
    <row r="182" spans="1:39">
      <c r="A182" s="1107">
        <v>16</v>
      </c>
      <c r="B182" s="132" t="s">
        <v>53</v>
      </c>
      <c r="C182" s="174">
        <v>5.202524443478058E-7</v>
      </c>
      <c r="D182" s="174">
        <v>2.4564464842007457E-5</v>
      </c>
      <c r="E182" s="174">
        <v>2.0400030108192923E-6</v>
      </c>
      <c r="F182" s="174">
        <v>8.9612842770978759E-5</v>
      </c>
      <c r="G182" s="174">
        <v>0</v>
      </c>
      <c r="H182" s="174">
        <v>0</v>
      </c>
      <c r="I182" s="174">
        <v>2.372632001221876E-5</v>
      </c>
      <c r="J182" s="174">
        <v>1.5406307056121575E-6</v>
      </c>
      <c r="K182" s="174">
        <v>1.0879633143129862E-6</v>
      </c>
      <c r="L182" s="174">
        <v>5.9683818908745247E-6</v>
      </c>
      <c r="M182" s="174">
        <v>1.5501231571971464E-5</v>
      </c>
      <c r="N182" s="174">
        <v>1.2052786328543032E-6</v>
      </c>
      <c r="O182" s="174">
        <v>3.0556313250610067E-6</v>
      </c>
      <c r="P182" s="174">
        <v>7.2182687668661464E-7</v>
      </c>
      <c r="Q182" s="174">
        <v>3.7062194672992815E-6</v>
      </c>
      <c r="R182" s="174">
        <v>3.3895907248608653E-4</v>
      </c>
      <c r="S182" s="174">
        <v>3.9123807714714067E-3</v>
      </c>
      <c r="T182" s="174">
        <v>2.4112595867259307E-2</v>
      </c>
      <c r="U182" s="174">
        <v>3.8825872830976112E-3</v>
      </c>
      <c r="V182" s="174">
        <v>1.3474074398991287E-2</v>
      </c>
      <c r="W182" s="174">
        <v>6.1288314041667223E-5</v>
      </c>
      <c r="X182" s="174">
        <v>6.6277994954824261E-4</v>
      </c>
      <c r="Y182" s="174">
        <v>1.19975309028024E-6</v>
      </c>
      <c r="Z182" s="174">
        <v>4.0347071733418906E-6</v>
      </c>
      <c r="AA182" s="174">
        <v>3.2818615237596949E-5</v>
      </c>
      <c r="AB182" s="174">
        <v>7.0324887659745476E-6</v>
      </c>
      <c r="AC182" s="174">
        <v>1.278694098886131E-6</v>
      </c>
      <c r="AD182" s="174">
        <v>1.7956612406860482E-5</v>
      </c>
      <c r="AE182" s="174">
        <v>1.2736522079115342E-4</v>
      </c>
      <c r="AF182" s="174">
        <v>5.9889029413103066E-5</v>
      </c>
      <c r="AG182" s="174">
        <v>1.2210235130430362E-4</v>
      </c>
      <c r="AH182" s="174">
        <v>5.9942417086964595E-6</v>
      </c>
      <c r="AI182" s="174">
        <v>6.4730167499881107E-6</v>
      </c>
      <c r="AJ182" s="174">
        <v>1.6342495076129887E-3</v>
      </c>
      <c r="AK182" s="174">
        <v>2.7363970631814634E-5</v>
      </c>
      <c r="AL182" s="174">
        <v>2.0214446136214955E-3</v>
      </c>
      <c r="AM182" s="1115">
        <v>1.4284727160551654E-4</v>
      </c>
    </row>
    <row r="183" spans="1:39">
      <c r="A183" s="1107">
        <v>17</v>
      </c>
      <c r="B183" s="132" t="s">
        <v>54</v>
      </c>
      <c r="C183" s="174">
        <v>0</v>
      </c>
      <c r="D183" s="174">
        <v>0</v>
      </c>
      <c r="E183" s="174">
        <v>0</v>
      </c>
      <c r="F183" s="174">
        <v>5.1715960686213929E-3</v>
      </c>
      <c r="G183" s="174">
        <v>4.1358156156620519E-3</v>
      </c>
      <c r="H183" s="174">
        <v>6.7224261666945203E-3</v>
      </c>
      <c r="I183" s="174">
        <v>5.1643234452368483E-6</v>
      </c>
      <c r="J183" s="174">
        <v>0</v>
      </c>
      <c r="K183" s="174">
        <v>0</v>
      </c>
      <c r="L183" s="174">
        <v>0</v>
      </c>
      <c r="M183" s="174">
        <v>0</v>
      </c>
      <c r="N183" s="174">
        <v>0</v>
      </c>
      <c r="O183" s="174">
        <v>0</v>
      </c>
      <c r="P183" s="174">
        <v>0</v>
      </c>
      <c r="Q183" s="174">
        <v>0</v>
      </c>
      <c r="R183" s="174">
        <v>0</v>
      </c>
      <c r="S183" s="174">
        <v>6.4253687633661092E-7</v>
      </c>
      <c r="T183" s="174">
        <v>0</v>
      </c>
      <c r="U183" s="174">
        <v>9.596968853703651E-2</v>
      </c>
      <c r="V183" s="174">
        <v>0</v>
      </c>
      <c r="W183" s="174">
        <v>0</v>
      </c>
      <c r="X183" s="174">
        <v>0</v>
      </c>
      <c r="Y183" s="174">
        <v>0</v>
      </c>
      <c r="Z183" s="174">
        <v>0</v>
      </c>
      <c r="AA183" s="174">
        <v>0</v>
      </c>
      <c r="AB183" s="174">
        <v>0</v>
      </c>
      <c r="AC183" s="174">
        <v>0</v>
      </c>
      <c r="AD183" s="174">
        <v>1.7192958642459114E-3</v>
      </c>
      <c r="AE183" s="174">
        <v>0</v>
      </c>
      <c r="AF183" s="174">
        <v>2.0746791924479625E-4</v>
      </c>
      <c r="AG183" s="174">
        <v>5.2479739900559045E-6</v>
      </c>
      <c r="AH183" s="174">
        <v>0</v>
      </c>
      <c r="AI183" s="174">
        <v>0</v>
      </c>
      <c r="AJ183" s="174">
        <v>7.5261098085278996E-3</v>
      </c>
      <c r="AK183" s="174">
        <v>8.9494077729374919E-6</v>
      </c>
      <c r="AL183" s="174">
        <v>0</v>
      </c>
      <c r="AM183" s="1115">
        <v>0</v>
      </c>
    </row>
    <row r="184" spans="1:39">
      <c r="A184" s="1107">
        <v>18</v>
      </c>
      <c r="B184" s="132" t="s">
        <v>3</v>
      </c>
      <c r="C184" s="174">
        <v>1.0012107171736585E-5</v>
      </c>
      <c r="D184" s="174">
        <v>0</v>
      </c>
      <c r="E184" s="174">
        <v>2.2125737554704002E-6</v>
      </c>
      <c r="F184" s="174">
        <v>5.2537511013853468E-7</v>
      </c>
      <c r="G184" s="174">
        <v>0</v>
      </c>
      <c r="H184" s="174">
        <v>0</v>
      </c>
      <c r="I184" s="174">
        <v>1.0149348431242588E-6</v>
      </c>
      <c r="J184" s="174">
        <v>4.8799970258242918E-7</v>
      </c>
      <c r="K184" s="174">
        <v>5.6287654368761984E-7</v>
      </c>
      <c r="L184" s="174">
        <v>1.6197230101029653E-6</v>
      </c>
      <c r="M184" s="174">
        <v>2.1846474857214904E-6</v>
      </c>
      <c r="N184" s="174">
        <v>1.6441242057309139E-7</v>
      </c>
      <c r="O184" s="174">
        <v>8.9604927143868883E-7</v>
      </c>
      <c r="P184" s="174">
        <v>1.6903028365188089E-7</v>
      </c>
      <c r="Q184" s="174">
        <v>6.5880598097406643E-7</v>
      </c>
      <c r="R184" s="174">
        <v>1.9398284873752167E-6</v>
      </c>
      <c r="S184" s="174">
        <v>2.0529935620176428E-4</v>
      </c>
      <c r="T184" s="174">
        <v>1.2219297677193101E-5</v>
      </c>
      <c r="U184" s="174">
        <v>2.744277545256188E-5</v>
      </c>
      <c r="V184" s="174">
        <v>2.5486714366939221E-3</v>
      </c>
      <c r="W184" s="174">
        <v>3.6419176658686135E-6</v>
      </c>
      <c r="X184" s="174">
        <v>4.8384220255263614E-6</v>
      </c>
      <c r="Y184" s="174">
        <v>0</v>
      </c>
      <c r="Z184" s="174">
        <v>2.3749235309456902E-6</v>
      </c>
      <c r="AA184" s="174">
        <v>6.2729618616851445E-5</v>
      </c>
      <c r="AB184" s="174">
        <v>3.0834389541190014E-6</v>
      </c>
      <c r="AC184" s="174">
        <v>1.4122180890627502E-7</v>
      </c>
      <c r="AD184" s="174">
        <v>1.1572070473519489E-6</v>
      </c>
      <c r="AE184" s="174">
        <v>1.2308360498233861E-5</v>
      </c>
      <c r="AF184" s="174">
        <v>1.9243443901271595E-5</v>
      </c>
      <c r="AG184" s="174">
        <v>5.3241696723056534E-7</v>
      </c>
      <c r="AH184" s="174">
        <v>4.7082769460288893E-4</v>
      </c>
      <c r="AI184" s="174">
        <v>1.2870901773973347E-6</v>
      </c>
      <c r="AJ184" s="174">
        <v>3.7505632063172018E-5</v>
      </c>
      <c r="AK184" s="174">
        <v>1.750940104284759E-5</v>
      </c>
      <c r="AL184" s="174">
        <v>0</v>
      </c>
      <c r="AM184" s="1115">
        <v>0</v>
      </c>
    </row>
    <row r="185" spans="1:39">
      <c r="A185" s="1107">
        <v>19</v>
      </c>
      <c r="B185" s="132" t="s">
        <v>55</v>
      </c>
      <c r="C185" s="174">
        <v>1.6485053474613242E-3</v>
      </c>
      <c r="D185" s="174">
        <v>1.8618512448391537E-4</v>
      </c>
      <c r="E185" s="174">
        <v>2.5500760043607506E-3</v>
      </c>
      <c r="F185" s="174">
        <v>3.7616118674346256E-3</v>
      </c>
      <c r="G185" s="174">
        <v>1.108968410721028E-3</v>
      </c>
      <c r="H185" s="174">
        <v>5.8271071951265319E-3</v>
      </c>
      <c r="I185" s="174">
        <v>2.1052036658596039E-3</v>
      </c>
      <c r="J185" s="174">
        <v>3.5705503592332161E-3</v>
      </c>
      <c r="K185" s="174">
        <v>5.9909133865770521E-3</v>
      </c>
      <c r="L185" s="174">
        <v>5.6924831007526345E-3</v>
      </c>
      <c r="M185" s="174">
        <v>7.7110861404674508E-3</v>
      </c>
      <c r="N185" s="174">
        <v>6.9472259390137409E-4</v>
      </c>
      <c r="O185" s="174">
        <v>2.8291605978487625E-3</v>
      </c>
      <c r="P185" s="174">
        <v>2.3102795764512267E-3</v>
      </c>
      <c r="Q185" s="174">
        <v>4.9747803145889901E-3</v>
      </c>
      <c r="R185" s="174">
        <v>1.837225213883047E-3</v>
      </c>
      <c r="S185" s="174">
        <v>5.7495494725098096E-3</v>
      </c>
      <c r="T185" s="174">
        <v>7.709112616692256E-3</v>
      </c>
      <c r="U185" s="174">
        <v>1.0195886892192616E-2</v>
      </c>
      <c r="V185" s="174">
        <v>1.7343772116385155E-2</v>
      </c>
      <c r="W185" s="174">
        <v>3.7984989476232842E-2</v>
      </c>
      <c r="X185" s="174">
        <v>3.7497768023894598E-3</v>
      </c>
      <c r="Y185" s="174">
        <v>1.1177659874743319E-3</v>
      </c>
      <c r="Z185" s="174">
        <v>3.6107771941801536E-3</v>
      </c>
      <c r="AA185" s="174">
        <v>2.7239820319451291E-3</v>
      </c>
      <c r="AB185" s="174">
        <v>4.0657536772024435E-3</v>
      </c>
      <c r="AC185" s="174">
        <v>7.7612849833342913E-5</v>
      </c>
      <c r="AD185" s="174">
        <v>1.057215810919632E-3</v>
      </c>
      <c r="AE185" s="174">
        <v>4.231606299614203E-3</v>
      </c>
      <c r="AF185" s="174">
        <v>2.1071987396700169E-3</v>
      </c>
      <c r="AG185" s="174">
        <v>4.6225802377446099E-3</v>
      </c>
      <c r="AH185" s="174">
        <v>1.6695955792366433E-3</v>
      </c>
      <c r="AI185" s="174">
        <v>1.1804449284857207E-2</v>
      </c>
      <c r="AJ185" s="174">
        <v>5.0144138088644282E-3</v>
      </c>
      <c r="AK185" s="174">
        <v>2.3281443326305514E-3</v>
      </c>
      <c r="AL185" s="174">
        <v>3.8894235755862296E-2</v>
      </c>
      <c r="AM185" s="1115">
        <v>2.9011045268494168E-3</v>
      </c>
    </row>
    <row r="186" spans="1:39">
      <c r="A186" s="1107">
        <v>20</v>
      </c>
      <c r="B186" s="132" t="s">
        <v>56</v>
      </c>
      <c r="C186" s="174">
        <v>5.8656541835196618E-3</v>
      </c>
      <c r="D186" s="174">
        <v>4.3926202380482737E-3</v>
      </c>
      <c r="E186" s="174">
        <v>1.2627543192477583E-3</v>
      </c>
      <c r="F186" s="174">
        <v>1.1694812547819434E-3</v>
      </c>
      <c r="G186" s="174">
        <v>0</v>
      </c>
      <c r="H186" s="174">
        <v>0</v>
      </c>
      <c r="I186" s="174">
        <v>5.7269638037324815E-3</v>
      </c>
      <c r="J186" s="174">
        <v>1.0511349564800449E-3</v>
      </c>
      <c r="K186" s="174">
        <v>3.2460262730591338E-3</v>
      </c>
      <c r="L186" s="174">
        <v>5.0833707639701313E-3</v>
      </c>
      <c r="M186" s="174">
        <v>4.4395713534239939E-3</v>
      </c>
      <c r="N186" s="174">
        <v>1.6725248322366906E-2</v>
      </c>
      <c r="O186" s="174">
        <v>1.7328795499347446E-2</v>
      </c>
      <c r="P186" s="174">
        <v>5.8299222444676505E-3</v>
      </c>
      <c r="Q186" s="174">
        <v>2.9775083789392799E-3</v>
      </c>
      <c r="R186" s="174">
        <v>8.2500707845561093E-3</v>
      </c>
      <c r="S186" s="174">
        <v>2.2037013944923695E-3</v>
      </c>
      <c r="T186" s="174">
        <v>4.3049591652922258E-3</v>
      </c>
      <c r="U186" s="174">
        <v>7.9523704960826906E-4</v>
      </c>
      <c r="V186" s="174">
        <v>4.2651019539763505E-3</v>
      </c>
      <c r="W186" s="174">
        <v>3.0252643794834999E-3</v>
      </c>
      <c r="X186" s="174">
        <v>2.4369430377787753E-3</v>
      </c>
      <c r="Y186" s="174">
        <v>5.6236415289905334E-2</v>
      </c>
      <c r="Z186" s="174">
        <v>1.143427454844018E-2</v>
      </c>
      <c r="AA186" s="174">
        <v>6.2496420340290015E-3</v>
      </c>
      <c r="AB186" s="174">
        <v>3.6847044031918532E-3</v>
      </c>
      <c r="AC186" s="174">
        <v>4.3863249154216528E-2</v>
      </c>
      <c r="AD186" s="174">
        <v>8.757261493860153E-3</v>
      </c>
      <c r="AE186" s="174">
        <v>5.8881849869737235E-3</v>
      </c>
      <c r="AF186" s="174">
        <v>1.2991786428924181E-2</v>
      </c>
      <c r="AG186" s="174">
        <v>1.0015776357874399E-2</v>
      </c>
      <c r="AH186" s="174">
        <v>6.5262767258618942E-3</v>
      </c>
      <c r="AI186" s="174">
        <v>2.4761698788437624E-3</v>
      </c>
      <c r="AJ186" s="174">
        <v>2.7461600859251035E-3</v>
      </c>
      <c r="AK186" s="174">
        <v>5.5823950005589552E-3</v>
      </c>
      <c r="AL186" s="174">
        <v>0</v>
      </c>
      <c r="AM186" s="1115">
        <v>0</v>
      </c>
    </row>
    <row r="187" spans="1:39">
      <c r="A187" s="1107">
        <v>21</v>
      </c>
      <c r="B187" s="132" t="s">
        <v>57</v>
      </c>
      <c r="C187" s="174">
        <v>5.0809653599607294E-3</v>
      </c>
      <c r="D187" s="174">
        <v>6.2424507817558485E-3</v>
      </c>
      <c r="E187" s="174">
        <v>3.6296189175594835E-3</v>
      </c>
      <c r="F187" s="174">
        <v>2.3946069711243243E-3</v>
      </c>
      <c r="G187" s="174">
        <v>0</v>
      </c>
      <c r="H187" s="174">
        <v>0</v>
      </c>
      <c r="I187" s="174">
        <v>1.9212539690366206E-2</v>
      </c>
      <c r="J187" s="174">
        <v>6.3303139206133535E-3</v>
      </c>
      <c r="K187" s="174">
        <v>6.9408971287902143E-3</v>
      </c>
      <c r="L187" s="174">
        <v>1.9932235897395425E-2</v>
      </c>
      <c r="M187" s="174">
        <v>1.3901118262270126E-2</v>
      </c>
      <c r="N187" s="174">
        <v>1.4738082027990073E-2</v>
      </c>
      <c r="O187" s="174">
        <v>3.3009854602730586E-2</v>
      </c>
      <c r="P187" s="174">
        <v>2.2578266201171319E-2</v>
      </c>
      <c r="Q187" s="174">
        <v>1.7028734472615086E-2</v>
      </c>
      <c r="R187" s="174">
        <v>1.3778280377911357E-2</v>
      </c>
      <c r="S187" s="174">
        <v>5.9346333888427314E-3</v>
      </c>
      <c r="T187" s="174">
        <v>1.0265659876866236E-2</v>
      </c>
      <c r="U187" s="174">
        <v>5.1947562346147573E-3</v>
      </c>
      <c r="V187" s="174">
        <v>1.0918108344834584E-2</v>
      </c>
      <c r="W187" s="174">
        <v>1.0198726852931255E-2</v>
      </c>
      <c r="X187" s="174">
        <v>2.8662995041067703E-3</v>
      </c>
      <c r="Y187" s="174">
        <v>3.1905784310995333E-2</v>
      </c>
      <c r="Z187" s="174">
        <v>1.9591007671353994E-2</v>
      </c>
      <c r="AA187" s="174">
        <v>1.3452127912677083E-2</v>
      </c>
      <c r="AB187" s="174">
        <v>1.882202284051135E-3</v>
      </c>
      <c r="AC187" s="174">
        <v>1.248935663345324E-3</v>
      </c>
      <c r="AD187" s="174">
        <v>9.2921508161420783E-3</v>
      </c>
      <c r="AE187" s="174">
        <v>5.1929651321654382E-3</v>
      </c>
      <c r="AF187" s="174">
        <v>5.3930573627465573E-3</v>
      </c>
      <c r="AG187" s="174">
        <v>1.2074071421631942E-2</v>
      </c>
      <c r="AH187" s="174">
        <v>8.5531359650646462E-3</v>
      </c>
      <c r="AI187" s="174">
        <v>2.3162989876228377E-3</v>
      </c>
      <c r="AJ187" s="174">
        <v>3.1311816908783374E-3</v>
      </c>
      <c r="AK187" s="174">
        <v>1.4935639305954089E-2</v>
      </c>
      <c r="AL187" s="174">
        <v>0</v>
      </c>
      <c r="AM187" s="1115">
        <v>4.5244605316878241E-3</v>
      </c>
    </row>
    <row r="188" spans="1:39">
      <c r="A188" s="1107">
        <v>22</v>
      </c>
      <c r="B188" s="132" t="s">
        <v>58</v>
      </c>
      <c r="C188" s="174">
        <v>3.8314368300992543E-4</v>
      </c>
      <c r="D188" s="174">
        <v>2.7665559693648293E-3</v>
      </c>
      <c r="E188" s="174">
        <v>2.3603498938349745E-4</v>
      </c>
      <c r="F188" s="174">
        <v>2.2627873445679831E-4</v>
      </c>
      <c r="G188" s="174">
        <v>0</v>
      </c>
      <c r="H188" s="174">
        <v>3.0624970860981052E-3</v>
      </c>
      <c r="I188" s="174">
        <v>3.8895915629791732E-3</v>
      </c>
      <c r="J188" s="174">
        <v>2.0633336845627482E-3</v>
      </c>
      <c r="K188" s="174">
        <v>1.0900931924514201E-3</v>
      </c>
      <c r="L188" s="174">
        <v>4.3046663309152852E-3</v>
      </c>
      <c r="M188" s="174">
        <v>8.0779255521495723E-3</v>
      </c>
      <c r="N188" s="174">
        <v>1.1906405967161604E-3</v>
      </c>
      <c r="O188" s="174">
        <v>5.5848904293566582E-3</v>
      </c>
      <c r="P188" s="174">
        <v>2.0301444031315058E-3</v>
      </c>
      <c r="Q188" s="174">
        <v>2.1482190668505284E-3</v>
      </c>
      <c r="R188" s="174">
        <v>1.621742518350833E-3</v>
      </c>
      <c r="S188" s="174">
        <v>2.1014464899797155E-3</v>
      </c>
      <c r="T188" s="174">
        <v>1.8722233348691616E-3</v>
      </c>
      <c r="U188" s="174">
        <v>1.2311194143893218E-3</v>
      </c>
      <c r="V188" s="174">
        <v>2.4704418798208922E-3</v>
      </c>
      <c r="W188" s="174">
        <v>1.6250842903922343E-3</v>
      </c>
      <c r="X188" s="174">
        <v>2.7940846470999687E-3</v>
      </c>
      <c r="Y188" s="174">
        <v>3.4648895331727846E-3</v>
      </c>
      <c r="Z188" s="174">
        <v>2.5883452673061452E-2</v>
      </c>
      <c r="AA188" s="174">
        <v>3.6971249337326411E-3</v>
      </c>
      <c r="AB188" s="174">
        <v>2.4328933164449477E-3</v>
      </c>
      <c r="AC188" s="174">
        <v>2.4741393990821391E-4</v>
      </c>
      <c r="AD188" s="174">
        <v>5.1245955860026397E-3</v>
      </c>
      <c r="AE188" s="174">
        <v>4.5192680921280317E-3</v>
      </c>
      <c r="AF188" s="174">
        <v>1.7217756352346417E-2</v>
      </c>
      <c r="AG188" s="174">
        <v>9.0161440844382587E-3</v>
      </c>
      <c r="AH188" s="174">
        <v>1.1393878396295676E-2</v>
      </c>
      <c r="AI188" s="174">
        <v>3.0244790665158033E-3</v>
      </c>
      <c r="AJ188" s="174">
        <v>1.4577672090693825E-3</v>
      </c>
      <c r="AK188" s="174">
        <v>2.3911612545008284E-2</v>
      </c>
      <c r="AL188" s="174">
        <v>0</v>
      </c>
      <c r="AM188" s="1115">
        <v>1.2227079793452878E-2</v>
      </c>
    </row>
    <row r="189" spans="1:39">
      <c r="A189" s="1107">
        <v>23</v>
      </c>
      <c r="B189" s="132" t="s">
        <v>59</v>
      </c>
      <c r="C189" s="174">
        <v>2.128743370368379E-2</v>
      </c>
      <c r="D189" s="174">
        <v>1.5142270167160419E-2</v>
      </c>
      <c r="E189" s="174">
        <v>7.9713548252184352E-3</v>
      </c>
      <c r="F189" s="174">
        <v>2.2450882885349899E-2</v>
      </c>
      <c r="G189" s="174">
        <v>1.9672276346733138E-2</v>
      </c>
      <c r="H189" s="174">
        <v>2.7335010821069733E-2</v>
      </c>
      <c r="I189" s="174">
        <v>1.3736000063827207E-2</v>
      </c>
      <c r="J189" s="174">
        <v>3.2765260405174357E-2</v>
      </c>
      <c r="K189" s="174">
        <v>3.1148051847699434E-2</v>
      </c>
      <c r="L189" s="174">
        <v>4.6136323576160924E-2</v>
      </c>
      <c r="M189" s="174">
        <v>2.4476140415132606E-2</v>
      </c>
      <c r="N189" s="174">
        <v>5.4188835906472534E-2</v>
      </c>
      <c r="O189" s="174">
        <v>2.0256990554728651E-2</v>
      </c>
      <c r="P189" s="174">
        <v>2.0082100929202075E-2</v>
      </c>
      <c r="Q189" s="174">
        <v>1.6349795008616559E-2</v>
      </c>
      <c r="R189" s="174">
        <v>2.9281114813476908E-2</v>
      </c>
      <c r="S189" s="174">
        <v>3.1458981690478817E-2</v>
      </c>
      <c r="T189" s="174">
        <v>2.5055617698876858E-2</v>
      </c>
      <c r="U189" s="174">
        <v>1.9256725591813562E-2</v>
      </c>
      <c r="V189" s="174">
        <v>5.2138136337613952E-2</v>
      </c>
      <c r="W189" s="174">
        <v>3.4779749108841768E-2</v>
      </c>
      <c r="X189" s="174">
        <v>3.2607361242716265E-2</v>
      </c>
      <c r="Y189" s="174">
        <v>3.6270678010083992E-3</v>
      </c>
      <c r="Z189" s="174">
        <v>6.6725796215828187E-3</v>
      </c>
      <c r="AA189" s="174">
        <v>8.2794448811423609E-3</v>
      </c>
      <c r="AB189" s="174">
        <v>2.6615435248688989E-3</v>
      </c>
      <c r="AC189" s="174">
        <v>4.3543777442052125E-4</v>
      </c>
      <c r="AD189" s="174">
        <v>1.8284284111256544E-2</v>
      </c>
      <c r="AE189" s="174">
        <v>6.8244476442902314E-3</v>
      </c>
      <c r="AF189" s="174">
        <v>3.7512253225186329E-3</v>
      </c>
      <c r="AG189" s="174">
        <v>8.1249035912676192E-3</v>
      </c>
      <c r="AH189" s="174">
        <v>2.9688041206728459E-2</v>
      </c>
      <c r="AI189" s="174">
        <v>1.9007945536278686E-2</v>
      </c>
      <c r="AJ189" s="174">
        <v>1.6053616724056967E-2</v>
      </c>
      <c r="AK189" s="174">
        <v>3.4598242962986338E-2</v>
      </c>
      <c r="AL189" s="174">
        <v>0.1130768413028938</v>
      </c>
      <c r="AM189" s="1115">
        <v>9.0272148818161448E-3</v>
      </c>
    </row>
    <row r="190" spans="1:39">
      <c r="A190" s="1107">
        <v>24</v>
      </c>
      <c r="B190" s="132" t="s">
        <v>4</v>
      </c>
      <c r="C190" s="174">
        <v>1.3235031164967728E-2</v>
      </c>
      <c r="D190" s="174">
        <v>1.5208623699096363E-2</v>
      </c>
      <c r="E190" s="174">
        <v>1.7008738360884318E-2</v>
      </c>
      <c r="F190" s="174">
        <v>1.5972232029289227E-2</v>
      </c>
      <c r="G190" s="174">
        <v>4.9884211045636249E-2</v>
      </c>
      <c r="H190" s="174">
        <v>4.5593001632620367E-2</v>
      </c>
      <c r="I190" s="174">
        <v>6.4179818125002855E-2</v>
      </c>
      <c r="J190" s="174">
        <v>7.5246200232729956E-3</v>
      </c>
      <c r="K190" s="174">
        <v>2.937986703449973E-2</v>
      </c>
      <c r="L190" s="174">
        <v>1.9087368632121873E-2</v>
      </c>
      <c r="M190" s="174">
        <v>1.516147357341314E-2</v>
      </c>
      <c r="N190" s="174">
        <v>5.1553078100968546E-3</v>
      </c>
      <c r="O190" s="174">
        <v>2.6437227538592158E-2</v>
      </c>
      <c r="P190" s="174">
        <v>7.7883050595993443E-3</v>
      </c>
      <c r="Q190" s="174">
        <v>8.8236147454569345E-3</v>
      </c>
      <c r="R190" s="174">
        <v>1.4706285937325182E-2</v>
      </c>
      <c r="S190" s="174">
        <v>1.2656931014046269E-2</v>
      </c>
      <c r="T190" s="174">
        <v>9.6649790035927812E-3</v>
      </c>
      <c r="U190" s="174">
        <v>6.9379651884049886E-3</v>
      </c>
      <c r="V190" s="174">
        <v>2.9951445740380313E-2</v>
      </c>
      <c r="W190" s="174">
        <v>1.5110936056827243E-2</v>
      </c>
      <c r="X190" s="174">
        <v>1.6360182017813134E-2</v>
      </c>
      <c r="Y190" s="174">
        <v>2.169510387933159E-2</v>
      </c>
      <c r="Z190" s="174">
        <v>5.1478686263927318E-3</v>
      </c>
      <c r="AA190" s="174">
        <v>5.0466070010577159E-2</v>
      </c>
      <c r="AB190" s="174">
        <v>6.7430398698306387E-2</v>
      </c>
      <c r="AC190" s="174">
        <v>5.0945410012353712E-2</v>
      </c>
      <c r="AD190" s="174">
        <v>4.1168956668069551E-2</v>
      </c>
      <c r="AE190" s="174">
        <v>1.2467108702873589E-2</v>
      </c>
      <c r="AF190" s="174">
        <v>1.987255930848174E-3</v>
      </c>
      <c r="AG190" s="174">
        <v>6.9443899307146742E-3</v>
      </c>
      <c r="AH190" s="174">
        <v>1.2062572130301019E-2</v>
      </c>
      <c r="AI190" s="174">
        <v>1.7041763083910907E-2</v>
      </c>
      <c r="AJ190" s="174">
        <v>3.3437738495500531E-2</v>
      </c>
      <c r="AK190" s="174">
        <v>1.7191033135181461E-2</v>
      </c>
      <c r="AL190" s="174">
        <v>0</v>
      </c>
      <c r="AM190" s="1115">
        <v>0.56874926619750776</v>
      </c>
    </row>
    <row r="191" spans="1:39">
      <c r="A191" s="1107">
        <v>25</v>
      </c>
      <c r="B191" s="132" t="s">
        <v>60</v>
      </c>
      <c r="C191" s="174">
        <v>2.475371444364946E-4</v>
      </c>
      <c r="D191" s="174">
        <v>0</v>
      </c>
      <c r="E191" s="174">
        <v>1.3546921069030151E-3</v>
      </c>
      <c r="F191" s="174">
        <v>2.8570690968806716E-4</v>
      </c>
      <c r="G191" s="174">
        <v>0</v>
      </c>
      <c r="H191" s="174">
        <v>7.7327854507268923E-3</v>
      </c>
      <c r="I191" s="174">
        <v>6.4845077793970213E-3</v>
      </c>
      <c r="J191" s="174">
        <v>9.6712297214394244E-4</v>
      </c>
      <c r="K191" s="174">
        <v>2.5588977343510033E-3</v>
      </c>
      <c r="L191" s="174">
        <v>2.9706998948814058E-3</v>
      </c>
      <c r="M191" s="174">
        <v>5.0749521422110092E-3</v>
      </c>
      <c r="N191" s="174">
        <v>3.8265949856108291E-3</v>
      </c>
      <c r="O191" s="174">
        <v>3.554014381225822E-3</v>
      </c>
      <c r="P191" s="174">
        <v>1.8972746939489174E-3</v>
      </c>
      <c r="Q191" s="174">
        <v>1.1485632026783607E-3</v>
      </c>
      <c r="R191" s="174">
        <v>4.597378462618984E-3</v>
      </c>
      <c r="S191" s="174">
        <v>2.6631673509860242E-3</v>
      </c>
      <c r="T191" s="174">
        <v>1.6766672557505271E-3</v>
      </c>
      <c r="U191" s="174">
        <v>8.8285085580783738E-4</v>
      </c>
      <c r="V191" s="174">
        <v>4.0331348363672722E-3</v>
      </c>
      <c r="W191" s="174">
        <v>2.9538782039096167E-3</v>
      </c>
      <c r="X191" s="174">
        <v>3.006094186492018E-3</v>
      </c>
      <c r="Y191" s="174">
        <v>8.4898881283198696E-3</v>
      </c>
      <c r="Z191" s="174">
        <v>1.6006432386844276E-3</v>
      </c>
      <c r="AA191" s="174">
        <v>2.6409158610043806E-2</v>
      </c>
      <c r="AB191" s="174">
        <v>1.1148644460855037E-2</v>
      </c>
      <c r="AC191" s="174">
        <v>2.6738172910569505E-3</v>
      </c>
      <c r="AD191" s="174">
        <v>1.0501742910170054E-2</v>
      </c>
      <c r="AE191" s="174">
        <v>1.8836602247337447E-2</v>
      </c>
      <c r="AF191" s="174">
        <v>5.6163551611291954E-4</v>
      </c>
      <c r="AG191" s="174">
        <v>7.5422058907741642E-3</v>
      </c>
      <c r="AH191" s="174">
        <v>4.8097515823640061E-3</v>
      </c>
      <c r="AI191" s="174">
        <v>1.8693260543697326E-2</v>
      </c>
      <c r="AJ191" s="174">
        <v>6.031154932055454E-3</v>
      </c>
      <c r="AK191" s="174">
        <v>1.446356046212955E-2</v>
      </c>
      <c r="AL191" s="174">
        <v>0</v>
      </c>
      <c r="AM191" s="1115">
        <v>1.8519378050426704E-3</v>
      </c>
    </row>
    <row r="192" spans="1:39">
      <c r="A192" s="1107">
        <v>26</v>
      </c>
      <c r="B192" s="132" t="s">
        <v>61</v>
      </c>
      <c r="C192" s="174">
        <v>3.013290332377146E-2</v>
      </c>
      <c r="D192" s="174">
        <v>4.5263034027049773E-2</v>
      </c>
      <c r="E192" s="174">
        <v>2.7327871787805883E-2</v>
      </c>
      <c r="F192" s="174">
        <v>1.8755705197489356E-2</v>
      </c>
      <c r="G192" s="174">
        <v>0</v>
      </c>
      <c r="H192" s="174">
        <v>0</v>
      </c>
      <c r="I192" s="174">
        <v>0.20365430647740987</v>
      </c>
      <c r="J192" s="174">
        <v>1.7202046776387397E-2</v>
      </c>
      <c r="K192" s="174">
        <v>1.178670729867881E-2</v>
      </c>
      <c r="L192" s="174">
        <v>3.3679942538132099E-2</v>
      </c>
      <c r="M192" s="174">
        <v>1.8080689033146739E-2</v>
      </c>
      <c r="N192" s="174">
        <v>5.196439667253603E-2</v>
      </c>
      <c r="O192" s="174">
        <v>4.6797433552000417E-2</v>
      </c>
      <c r="P192" s="174">
        <v>1.136993310340571E-2</v>
      </c>
      <c r="Q192" s="174">
        <v>1.2751128343238346E-2</v>
      </c>
      <c r="R192" s="174">
        <v>2.1398648230379388E-2</v>
      </c>
      <c r="S192" s="174">
        <v>1.2800161470929895E-2</v>
      </c>
      <c r="T192" s="174">
        <v>1.3193220640556898E-2</v>
      </c>
      <c r="U192" s="174">
        <v>1.1834453975600994E-2</v>
      </c>
      <c r="V192" s="174">
        <v>1.5768520553988325E-2</v>
      </c>
      <c r="W192" s="174">
        <v>3.4338547945429045E-2</v>
      </c>
      <c r="X192" s="174">
        <v>3.6746640207206055E-2</v>
      </c>
      <c r="Y192" s="174">
        <v>6.0400583575949286E-3</v>
      </c>
      <c r="Z192" s="174">
        <v>2.0240711955428627E-2</v>
      </c>
      <c r="AA192" s="174">
        <v>3.3748401442625905E-2</v>
      </c>
      <c r="AB192" s="174">
        <v>1.2860402099050466E-2</v>
      </c>
      <c r="AC192" s="174">
        <v>1.1390143843632318E-3</v>
      </c>
      <c r="AD192" s="174">
        <v>5.6688957672963593E-2</v>
      </c>
      <c r="AE192" s="174">
        <v>1.6487253135726097E-2</v>
      </c>
      <c r="AF192" s="174">
        <v>1.05672979398456E-2</v>
      </c>
      <c r="AG192" s="174">
        <v>1.0279842121703563E-2</v>
      </c>
      <c r="AH192" s="174">
        <v>1.2258279867117517E-2</v>
      </c>
      <c r="AI192" s="174">
        <v>1.9219759612132806E-2</v>
      </c>
      <c r="AJ192" s="174">
        <v>9.6795894961579088E-3</v>
      </c>
      <c r="AK192" s="174">
        <v>2.2837513985010081E-2</v>
      </c>
      <c r="AL192" s="174">
        <v>3.669928879545839E-2</v>
      </c>
      <c r="AM192" s="1115">
        <v>3.2199444023216908E-2</v>
      </c>
    </row>
    <row r="193" spans="1:39">
      <c r="A193" s="1107">
        <v>27</v>
      </c>
      <c r="B193" s="132" t="s">
        <v>62</v>
      </c>
      <c r="C193" s="174">
        <v>1.7252783135664137E-3</v>
      </c>
      <c r="D193" s="174">
        <v>7.9982415779681086E-4</v>
      </c>
      <c r="E193" s="174">
        <v>1.3210633072986847E-3</v>
      </c>
      <c r="F193" s="174">
        <v>2.8479546886484579E-3</v>
      </c>
      <c r="G193" s="174">
        <v>0</v>
      </c>
      <c r="H193" s="174">
        <v>0</v>
      </c>
      <c r="I193" s="174">
        <v>6.0729420805644453E-3</v>
      </c>
      <c r="J193" s="174">
        <v>1.773130613046582E-3</v>
      </c>
      <c r="K193" s="174">
        <v>4.3729094379912348E-3</v>
      </c>
      <c r="L193" s="174">
        <v>4.0313655118730495E-3</v>
      </c>
      <c r="M193" s="174">
        <v>2.3072135378855722E-2</v>
      </c>
      <c r="N193" s="174">
        <v>4.6573847000495302E-3</v>
      </c>
      <c r="O193" s="174">
        <v>6.067688705035372E-3</v>
      </c>
      <c r="P193" s="174">
        <v>2.4308795461016781E-3</v>
      </c>
      <c r="Q193" s="174">
        <v>5.1701704960181935E-3</v>
      </c>
      <c r="R193" s="174">
        <v>8.4416991282787422E-3</v>
      </c>
      <c r="S193" s="174">
        <v>7.5805354716243075E-3</v>
      </c>
      <c r="T193" s="174">
        <v>8.4012253067907456E-3</v>
      </c>
      <c r="U193" s="174">
        <v>2.6815310864028545E-3</v>
      </c>
      <c r="V193" s="174">
        <v>5.9265844141335993E-3</v>
      </c>
      <c r="W193" s="174">
        <v>4.816627721912028E-3</v>
      </c>
      <c r="X193" s="174">
        <v>8.4828542346356631E-3</v>
      </c>
      <c r="Y193" s="174">
        <v>6.7962054808641337E-3</v>
      </c>
      <c r="Z193" s="174">
        <v>9.3024159529938085E-3</v>
      </c>
      <c r="AA193" s="174">
        <v>2.7882044581474977E-2</v>
      </c>
      <c r="AB193" s="174">
        <v>3.1925026710672565E-2</v>
      </c>
      <c r="AC193" s="174">
        <v>7.5436727683055418E-4</v>
      </c>
      <c r="AD193" s="174">
        <v>7.949159727160135E-3</v>
      </c>
      <c r="AE193" s="174">
        <v>8.0649255156593075E-2</v>
      </c>
      <c r="AF193" s="174">
        <v>1.3499757783167149E-2</v>
      </c>
      <c r="AG193" s="174">
        <v>1.7304469606672066E-2</v>
      </c>
      <c r="AH193" s="174">
        <v>1.0236620784150755E-2</v>
      </c>
      <c r="AI193" s="174">
        <v>4.6263800242469427E-2</v>
      </c>
      <c r="AJ193" s="174">
        <v>4.7927487778547759E-2</v>
      </c>
      <c r="AK193" s="174">
        <v>1.5114133094594572E-2</v>
      </c>
      <c r="AL193" s="174">
        <v>0</v>
      </c>
      <c r="AM193" s="1115">
        <v>1.6907761602237323E-2</v>
      </c>
    </row>
    <row r="194" spans="1:39">
      <c r="A194" s="1107">
        <v>28</v>
      </c>
      <c r="B194" s="132" t="s">
        <v>5</v>
      </c>
      <c r="C194" s="174">
        <v>0</v>
      </c>
      <c r="D194" s="174">
        <v>0</v>
      </c>
      <c r="E194" s="174">
        <v>0</v>
      </c>
      <c r="F194" s="174">
        <v>0</v>
      </c>
      <c r="G194" s="174">
        <v>0</v>
      </c>
      <c r="H194" s="174">
        <v>0</v>
      </c>
      <c r="I194" s="174">
        <v>0</v>
      </c>
      <c r="J194" s="174">
        <v>0</v>
      </c>
      <c r="K194" s="174">
        <v>0</v>
      </c>
      <c r="L194" s="174">
        <v>0</v>
      </c>
      <c r="M194" s="174">
        <v>0</v>
      </c>
      <c r="N194" s="174">
        <v>0</v>
      </c>
      <c r="O194" s="174">
        <v>0</v>
      </c>
      <c r="P194" s="174">
        <v>0</v>
      </c>
      <c r="Q194" s="174">
        <v>0</v>
      </c>
      <c r="R194" s="174">
        <v>0</v>
      </c>
      <c r="S194" s="174">
        <v>0</v>
      </c>
      <c r="T194" s="174">
        <v>0</v>
      </c>
      <c r="U194" s="174">
        <v>0</v>
      </c>
      <c r="V194" s="174">
        <v>0</v>
      </c>
      <c r="W194" s="174">
        <v>0</v>
      </c>
      <c r="X194" s="174">
        <v>0</v>
      </c>
      <c r="Y194" s="174">
        <v>0</v>
      </c>
      <c r="Z194" s="174">
        <v>0</v>
      </c>
      <c r="AA194" s="174">
        <v>0</v>
      </c>
      <c r="AB194" s="174">
        <v>0</v>
      </c>
      <c r="AC194" s="174">
        <v>0</v>
      </c>
      <c r="AD194" s="174">
        <v>0</v>
      </c>
      <c r="AE194" s="174">
        <v>0</v>
      </c>
      <c r="AF194" s="174">
        <v>0</v>
      </c>
      <c r="AG194" s="174">
        <v>0</v>
      </c>
      <c r="AH194" s="174">
        <v>0</v>
      </c>
      <c r="AI194" s="174">
        <v>0</v>
      </c>
      <c r="AJ194" s="174">
        <v>0</v>
      </c>
      <c r="AK194" s="174">
        <v>0</v>
      </c>
      <c r="AL194" s="174">
        <v>0</v>
      </c>
      <c r="AM194" s="1115">
        <v>0.27939967695485374</v>
      </c>
    </row>
    <row r="195" spans="1:39">
      <c r="A195" s="1107">
        <v>29</v>
      </c>
      <c r="B195" s="132" t="s">
        <v>63</v>
      </c>
      <c r="C195" s="174">
        <v>1.0188494099478433E-4</v>
      </c>
      <c r="D195" s="174">
        <v>1.8446398130829122E-5</v>
      </c>
      <c r="E195" s="174">
        <v>2.3938566359235458E-3</v>
      </c>
      <c r="F195" s="174">
        <v>9.460578668007973E-4</v>
      </c>
      <c r="G195" s="174">
        <v>0</v>
      </c>
      <c r="H195" s="174">
        <v>0</v>
      </c>
      <c r="I195" s="174">
        <v>2.0721004299365936E-3</v>
      </c>
      <c r="J195" s="174">
        <v>5.1181088675358666E-3</v>
      </c>
      <c r="K195" s="174">
        <v>4.010706005521658E-3</v>
      </c>
      <c r="L195" s="174">
        <v>4.1478922254802337E-3</v>
      </c>
      <c r="M195" s="174">
        <v>0.13499219259481393</v>
      </c>
      <c r="N195" s="174">
        <v>6.9375874014117999E-3</v>
      </c>
      <c r="O195" s="174">
        <v>2.8733665935838711E-2</v>
      </c>
      <c r="P195" s="174">
        <v>5.7157611017139729E-3</v>
      </c>
      <c r="Q195" s="174">
        <v>2.058741214789804E-2</v>
      </c>
      <c r="R195" s="174">
        <v>9.3113010753280139E-3</v>
      </c>
      <c r="S195" s="174">
        <v>4.1329450377643712E-2</v>
      </c>
      <c r="T195" s="174">
        <v>9.0676890023781195E-2</v>
      </c>
      <c r="U195" s="174">
        <v>3.7294499473325041E-2</v>
      </c>
      <c r="V195" s="174">
        <v>5.7368999868517748E-2</v>
      </c>
      <c r="W195" s="174">
        <v>1.1586770220286041E-2</v>
      </c>
      <c r="X195" s="174">
        <v>1.2404467947856974E-3</v>
      </c>
      <c r="Y195" s="174">
        <v>1.9352892531510894E-2</v>
      </c>
      <c r="Z195" s="174">
        <v>1.0072658502085084E-4</v>
      </c>
      <c r="AA195" s="174">
        <v>2.899199928019193E-3</v>
      </c>
      <c r="AB195" s="174">
        <v>3.5414371406803009E-4</v>
      </c>
      <c r="AC195" s="174">
        <v>9.7175399280308902E-7</v>
      </c>
      <c r="AD195" s="174">
        <v>1.8017270693574717E-3</v>
      </c>
      <c r="AE195" s="174">
        <v>1.1916389584336991E-2</v>
      </c>
      <c r="AF195" s="174">
        <v>9.747026729875976E-6</v>
      </c>
      <c r="AG195" s="174">
        <v>5.4287225397477786E-4</v>
      </c>
      <c r="AH195" s="174">
        <v>1.5062913080692218E-4</v>
      </c>
      <c r="AI195" s="174">
        <v>0</v>
      </c>
      <c r="AJ195" s="174">
        <v>1.3883419779226948E-3</v>
      </c>
      <c r="AK195" s="174">
        <v>4.1002519291768455E-4</v>
      </c>
      <c r="AL195" s="174">
        <v>0</v>
      </c>
      <c r="AM195" s="1115">
        <v>3.4605329396535482E-2</v>
      </c>
    </row>
    <row r="196" spans="1:39">
      <c r="A196" s="1107">
        <v>30</v>
      </c>
      <c r="B196" s="132" t="s">
        <v>64</v>
      </c>
      <c r="C196" s="174">
        <v>4.5212796483531026E-5</v>
      </c>
      <c r="D196" s="174">
        <v>0</v>
      </c>
      <c r="E196" s="174">
        <v>0</v>
      </c>
      <c r="F196" s="174">
        <v>0</v>
      </c>
      <c r="G196" s="174">
        <v>0</v>
      </c>
      <c r="H196" s="174">
        <v>0</v>
      </c>
      <c r="I196" s="174">
        <v>0</v>
      </c>
      <c r="J196" s="174">
        <v>0</v>
      </c>
      <c r="K196" s="174">
        <v>0</v>
      </c>
      <c r="L196" s="174">
        <v>1.030313541582596E-6</v>
      </c>
      <c r="M196" s="174">
        <v>3.7448081946465812E-5</v>
      </c>
      <c r="N196" s="174">
        <v>0</v>
      </c>
      <c r="O196" s="174">
        <v>0</v>
      </c>
      <c r="P196" s="174">
        <v>1.8624079604637396E-6</v>
      </c>
      <c r="Q196" s="174">
        <v>0</v>
      </c>
      <c r="R196" s="174">
        <v>0</v>
      </c>
      <c r="S196" s="174">
        <v>0</v>
      </c>
      <c r="T196" s="174">
        <v>0</v>
      </c>
      <c r="U196" s="174">
        <v>0</v>
      </c>
      <c r="V196" s="174">
        <v>0</v>
      </c>
      <c r="W196" s="174">
        <v>1.889324560503332E-6</v>
      </c>
      <c r="X196" s="174">
        <v>4.9453032778049511E-7</v>
      </c>
      <c r="Y196" s="174">
        <v>5.5811592841497327E-7</v>
      </c>
      <c r="Z196" s="174">
        <v>9.4513220525190724E-6</v>
      </c>
      <c r="AA196" s="174">
        <v>2.0661621228464708E-5</v>
      </c>
      <c r="AB196" s="174">
        <v>2.3639523708438783E-5</v>
      </c>
      <c r="AC196" s="174">
        <v>8.0325670159785095E-7</v>
      </c>
      <c r="AD196" s="174">
        <v>2.9641733645863047E-5</v>
      </c>
      <c r="AE196" s="174">
        <v>5.5691001763600068E-5</v>
      </c>
      <c r="AF196" s="174">
        <v>3.0279977400860623E-6</v>
      </c>
      <c r="AG196" s="174">
        <v>8.2060851162590344E-6</v>
      </c>
      <c r="AH196" s="174">
        <v>1.6788512782496236E-2</v>
      </c>
      <c r="AI196" s="174">
        <v>1.0615901967861581E-5</v>
      </c>
      <c r="AJ196" s="174">
        <v>4.0969549736423194E-6</v>
      </c>
      <c r="AK196" s="174">
        <v>3.3523818718914086E-5</v>
      </c>
      <c r="AL196" s="174">
        <v>0</v>
      </c>
      <c r="AM196" s="1115">
        <v>2.3719305684230052E-4</v>
      </c>
    </row>
    <row r="197" spans="1:39">
      <c r="A197" s="1107">
        <v>31</v>
      </c>
      <c r="B197" s="132" t="s">
        <v>6</v>
      </c>
      <c r="C197" s="174">
        <v>0</v>
      </c>
      <c r="D197" s="174">
        <v>0</v>
      </c>
      <c r="E197" s="174">
        <v>1.5730656594487925E-4</v>
      </c>
      <c r="F197" s="174">
        <v>1.573778117827085E-3</v>
      </c>
      <c r="G197" s="174">
        <v>0</v>
      </c>
      <c r="H197" s="174">
        <v>0</v>
      </c>
      <c r="I197" s="174">
        <v>1.8742915632335524E-3</v>
      </c>
      <c r="J197" s="174">
        <v>6.1841388552396096E-4</v>
      </c>
      <c r="K197" s="174">
        <v>1.0372639255597626E-3</v>
      </c>
      <c r="L197" s="174">
        <v>8.5234732000320215E-4</v>
      </c>
      <c r="M197" s="174">
        <v>2.7194752114558817E-3</v>
      </c>
      <c r="N197" s="174">
        <v>1.0167518290989711E-3</v>
      </c>
      <c r="O197" s="174">
        <v>1.1275487161736867E-3</v>
      </c>
      <c r="P197" s="174">
        <v>6.6183327457879646E-4</v>
      </c>
      <c r="Q197" s="174">
        <v>2.5444760811688761E-4</v>
      </c>
      <c r="R197" s="174">
        <v>1.204257062510103E-3</v>
      </c>
      <c r="S197" s="174">
        <v>1.9493466703067012E-3</v>
      </c>
      <c r="T197" s="174">
        <v>8.4732958619354538E-4</v>
      </c>
      <c r="U197" s="174">
        <v>3.0808609522959928E-4</v>
      </c>
      <c r="V197" s="174">
        <v>5.6154921543064289E-4</v>
      </c>
      <c r="W197" s="174">
        <v>6.5262905147421676E-4</v>
      </c>
      <c r="X197" s="174">
        <v>1.1292029422950937E-3</v>
      </c>
      <c r="Y197" s="174">
        <v>8.6940989883263508E-4</v>
      </c>
      <c r="Z197" s="174">
        <v>2.9534927023638809E-3</v>
      </c>
      <c r="AA197" s="174">
        <v>5.4644960619086721E-4</v>
      </c>
      <c r="AB197" s="174">
        <v>2.4438766116893478E-3</v>
      </c>
      <c r="AC197" s="174">
        <v>1.8680301691781977E-4</v>
      </c>
      <c r="AD197" s="174">
        <v>1.0651595077011728E-3</v>
      </c>
      <c r="AE197" s="174">
        <v>1.1273706854784008E-3</v>
      </c>
      <c r="AF197" s="174">
        <v>3.5916941892289371E-7</v>
      </c>
      <c r="AG197" s="174">
        <v>1.0065697593656039E-3</v>
      </c>
      <c r="AH197" s="174">
        <v>9.6874452384918734E-4</v>
      </c>
      <c r="AI197" s="174">
        <v>0</v>
      </c>
      <c r="AJ197" s="174">
        <v>1.8532183561624619E-3</v>
      </c>
      <c r="AK197" s="174">
        <v>3.8833490923580638E-3</v>
      </c>
      <c r="AL197" s="174">
        <v>0</v>
      </c>
      <c r="AM197" s="1115">
        <v>2.6968760485978731E-3</v>
      </c>
    </row>
    <row r="198" spans="1:39">
      <c r="A198" s="1107">
        <v>32</v>
      </c>
      <c r="B198" s="132" t="s">
        <v>65</v>
      </c>
      <c r="C198" s="174">
        <v>1.5898007643137566E-2</v>
      </c>
      <c r="D198" s="174">
        <v>6.0205433737830494E-3</v>
      </c>
      <c r="E198" s="174">
        <v>1.4090541623439989E-2</v>
      </c>
      <c r="F198" s="174">
        <v>5.0178914003371584E-3</v>
      </c>
      <c r="G198" s="174">
        <v>9.865431025917127E-3</v>
      </c>
      <c r="H198" s="174">
        <v>5.4317182643704776E-2</v>
      </c>
      <c r="I198" s="174">
        <v>3.6447031948886759E-2</v>
      </c>
      <c r="J198" s="174">
        <v>2.3786904137857431E-2</v>
      </c>
      <c r="K198" s="174">
        <v>2.1144655776050767E-2</v>
      </c>
      <c r="L198" s="174">
        <v>2.5969993981904395E-2</v>
      </c>
      <c r="M198" s="174">
        <v>6.1025580406680213E-2</v>
      </c>
      <c r="N198" s="174">
        <v>4.4468964905803446E-2</v>
      </c>
      <c r="O198" s="174">
        <v>4.4963801718177716E-2</v>
      </c>
      <c r="P198" s="174">
        <v>1.5861270349540376E-2</v>
      </c>
      <c r="Q198" s="174">
        <v>1.9169303397226459E-2</v>
      </c>
      <c r="R198" s="174">
        <v>3.4233951825379395E-2</v>
      </c>
      <c r="S198" s="174">
        <v>3.1369584016510209E-2</v>
      </c>
      <c r="T198" s="174">
        <v>3.9786670100610488E-2</v>
      </c>
      <c r="U198" s="174">
        <v>3.13253448607234E-2</v>
      </c>
      <c r="V198" s="174">
        <v>3.7737449836957149E-2</v>
      </c>
      <c r="W198" s="174">
        <v>2.7279042624519922E-2</v>
      </c>
      <c r="X198" s="174">
        <v>6.8342438515548068E-2</v>
      </c>
      <c r="Y198" s="174">
        <v>3.8661294227179489E-2</v>
      </c>
      <c r="Z198" s="174">
        <v>3.3878472526445748E-2</v>
      </c>
      <c r="AA198" s="174">
        <v>5.1236209292368225E-2</v>
      </c>
      <c r="AB198" s="174">
        <v>8.33514030805272E-2</v>
      </c>
      <c r="AC198" s="174">
        <v>1.216965585096815E-2</v>
      </c>
      <c r="AD198" s="174">
        <v>0.1247360102639911</v>
      </c>
      <c r="AE198" s="174">
        <v>9.5121505867273887E-2</v>
      </c>
      <c r="AF198" s="174">
        <v>2.8325552936079267E-2</v>
      </c>
      <c r="AG198" s="174">
        <v>3.7236720104170451E-2</v>
      </c>
      <c r="AH198" s="174">
        <v>4.2665930326882685E-2</v>
      </c>
      <c r="AI198" s="174">
        <v>6.417782218561606E-2</v>
      </c>
      <c r="AJ198" s="174">
        <v>7.3301138770425031E-2</v>
      </c>
      <c r="AK198" s="174">
        <v>2.7141773823100325E-2</v>
      </c>
      <c r="AL198" s="174">
        <v>0</v>
      </c>
      <c r="AM198" s="1115">
        <v>3.6614459413884033E-2</v>
      </c>
    </row>
    <row r="199" spans="1:39">
      <c r="A199" s="1107">
        <v>33</v>
      </c>
      <c r="B199" s="132" t="s">
        <v>66</v>
      </c>
      <c r="C199" s="174">
        <v>2.0161425729494761E-4</v>
      </c>
      <c r="D199" s="174">
        <v>0</v>
      </c>
      <c r="E199" s="174">
        <v>2.3959360118948824E-4</v>
      </c>
      <c r="F199" s="174">
        <v>8.6251480686912597E-4</v>
      </c>
      <c r="G199" s="174">
        <v>0</v>
      </c>
      <c r="H199" s="174">
        <v>0</v>
      </c>
      <c r="I199" s="174">
        <v>1.6018226845709638E-4</v>
      </c>
      <c r="J199" s="174">
        <v>8.3548656358206129E-5</v>
      </c>
      <c r="K199" s="174">
        <v>1.2078633662805439E-4</v>
      </c>
      <c r="L199" s="174">
        <v>1.3948398902594448E-4</v>
      </c>
      <c r="M199" s="174">
        <v>1.4108536735554672E-4</v>
      </c>
      <c r="N199" s="174">
        <v>1.4740519614239204E-4</v>
      </c>
      <c r="O199" s="174">
        <v>1.2555571942834693E-4</v>
      </c>
      <c r="P199" s="174">
        <v>8.2242513158783386E-5</v>
      </c>
      <c r="Q199" s="174">
        <v>1.0278594698936386E-4</v>
      </c>
      <c r="R199" s="174">
        <v>1.3193147412373163E-4</v>
      </c>
      <c r="S199" s="174">
        <v>1.0809448479023809E-4</v>
      </c>
      <c r="T199" s="174">
        <v>1.5537073164152617E-4</v>
      </c>
      <c r="U199" s="174">
        <v>1.0269613566154616E-4</v>
      </c>
      <c r="V199" s="174">
        <v>1.4699697685505706E-4</v>
      </c>
      <c r="W199" s="174">
        <v>1.0558558234431693E-4</v>
      </c>
      <c r="X199" s="174">
        <v>4.1654652081537271E-4</v>
      </c>
      <c r="Y199" s="174">
        <v>9.2147813715764444E-5</v>
      </c>
      <c r="Z199" s="174">
        <v>7.3410367424656852E-5</v>
      </c>
      <c r="AA199" s="174">
        <v>7.9178967542260564E-4</v>
      </c>
      <c r="AB199" s="174">
        <v>1.7800610570867904E-4</v>
      </c>
      <c r="AC199" s="174">
        <v>4.6978963670855933E-4</v>
      </c>
      <c r="AD199" s="174">
        <v>3.9519258501943859E-4</v>
      </c>
      <c r="AE199" s="174">
        <v>8.7197294502746551E-3</v>
      </c>
      <c r="AF199" s="174">
        <v>2.1784879543800001E-4</v>
      </c>
      <c r="AG199" s="174">
        <v>7.1495390614601591E-4</v>
      </c>
      <c r="AH199" s="174">
        <v>1.2679556267795445E-2</v>
      </c>
      <c r="AI199" s="174">
        <v>2.8612037326997287E-3</v>
      </c>
      <c r="AJ199" s="174">
        <v>9.3582113773177671E-4</v>
      </c>
      <c r="AK199" s="174">
        <v>9.0461355562500498E-3</v>
      </c>
      <c r="AL199" s="174">
        <v>0</v>
      </c>
      <c r="AM199" s="1115">
        <v>2.8862659512172966E-3</v>
      </c>
    </row>
    <row r="200" spans="1:39">
      <c r="A200" s="1107">
        <v>34</v>
      </c>
      <c r="B200" s="132" t="s">
        <v>7</v>
      </c>
      <c r="C200" s="174">
        <v>2.747071414505176E-4</v>
      </c>
      <c r="D200" s="174">
        <v>1.99233141904801E-4</v>
      </c>
      <c r="E200" s="174">
        <v>1.1014840937119583E-3</v>
      </c>
      <c r="F200" s="174">
        <v>8.3403213465952568E-4</v>
      </c>
      <c r="G200" s="174">
        <v>0</v>
      </c>
      <c r="H200" s="174">
        <v>0</v>
      </c>
      <c r="I200" s="174">
        <v>1.171793170117844E-3</v>
      </c>
      <c r="J200" s="174">
        <v>4.303260679897663E-4</v>
      </c>
      <c r="K200" s="174">
        <v>7.8385170903113558E-4</v>
      </c>
      <c r="L200" s="174">
        <v>6.6714437235793056E-4</v>
      </c>
      <c r="M200" s="174">
        <v>5.9673549260078258E-4</v>
      </c>
      <c r="N200" s="174">
        <v>2.6862918925661439E-4</v>
      </c>
      <c r="O200" s="174">
        <v>8.0475479812377982E-4</v>
      </c>
      <c r="P200" s="174">
        <v>3.5740939052699496E-4</v>
      </c>
      <c r="Q200" s="174">
        <v>3.5712491100781617E-4</v>
      </c>
      <c r="R200" s="174">
        <v>1.2663348651145022E-3</v>
      </c>
      <c r="S200" s="174">
        <v>1.1467546287860949E-3</v>
      </c>
      <c r="T200" s="174">
        <v>1.3805597285365895E-3</v>
      </c>
      <c r="U200" s="174">
        <v>3.1737386626016481E-4</v>
      </c>
      <c r="V200" s="174">
        <v>8.7011513632256703E-4</v>
      </c>
      <c r="W200" s="174">
        <v>7.0881988412673034E-4</v>
      </c>
      <c r="X200" s="174">
        <v>4.0559972901376719E-4</v>
      </c>
      <c r="Y200" s="174">
        <v>3.2658442231854791E-4</v>
      </c>
      <c r="Z200" s="174">
        <v>1.5116738329978203E-3</v>
      </c>
      <c r="AA200" s="174">
        <v>3.6895610836625262E-3</v>
      </c>
      <c r="AB200" s="174">
        <v>2.7731828804891862E-3</v>
      </c>
      <c r="AC200" s="174">
        <v>1.4607619308999682E-4</v>
      </c>
      <c r="AD200" s="174">
        <v>1.4119376383337167E-3</v>
      </c>
      <c r="AE200" s="174">
        <v>1.7715116295166297E-3</v>
      </c>
      <c r="AF200" s="174">
        <v>1.2694344265414507E-3</v>
      </c>
      <c r="AG200" s="174">
        <v>2.8283153472287211E-3</v>
      </c>
      <c r="AH200" s="174">
        <v>2.5951682311602586E-3</v>
      </c>
      <c r="AI200" s="174">
        <v>4.0972868763125359E-3</v>
      </c>
      <c r="AJ200" s="174">
        <v>1.3435151373903456E-3</v>
      </c>
      <c r="AK200" s="174">
        <v>1.8259270314379449E-3</v>
      </c>
      <c r="AL200" s="174">
        <v>0</v>
      </c>
      <c r="AM200" s="1115">
        <v>2.8199909551078359E-4</v>
      </c>
    </row>
    <row r="201" spans="1:39" ht="12.75" thickBot="1">
      <c r="A201" s="1108">
        <v>35</v>
      </c>
      <c r="B201" s="1109" t="s">
        <v>8</v>
      </c>
      <c r="C201" s="1112">
        <v>1.3456418068643788E-2</v>
      </c>
      <c r="D201" s="1112">
        <v>7.1752415127059816E-5</v>
      </c>
      <c r="E201" s="1112">
        <v>1.9095299549906686E-2</v>
      </c>
      <c r="F201" s="1112">
        <v>2.8188025392285577E-3</v>
      </c>
      <c r="G201" s="1112">
        <v>0</v>
      </c>
      <c r="H201" s="1112">
        <v>6.310822548588892E-3</v>
      </c>
      <c r="I201" s="1112">
        <v>5.0976512209099023E-3</v>
      </c>
      <c r="J201" s="1112">
        <v>6.2122825466809422E-3</v>
      </c>
      <c r="K201" s="1112">
        <v>3.1910570546611391E-3</v>
      </c>
      <c r="L201" s="1112">
        <v>5.2044271221566895E-3</v>
      </c>
      <c r="M201" s="1112">
        <v>1.9245765522503018E-3</v>
      </c>
      <c r="N201" s="1112">
        <v>9.6430327122173885E-3</v>
      </c>
      <c r="O201" s="1112">
        <v>6.1099046711584407E-3</v>
      </c>
      <c r="P201" s="1112">
        <v>3.7533695830098686E-3</v>
      </c>
      <c r="Q201" s="1112">
        <v>1.4321555046868779E-3</v>
      </c>
      <c r="R201" s="1112">
        <v>2.798944396404214E-3</v>
      </c>
      <c r="S201" s="1112">
        <v>4.1099784373822366E-3</v>
      </c>
      <c r="T201" s="1112">
        <v>1.0232966411526561E-3</v>
      </c>
      <c r="U201" s="1112">
        <v>4.5256022080462379E-4</v>
      </c>
      <c r="V201" s="1112">
        <v>2.1170503238698672E-3</v>
      </c>
      <c r="W201" s="1112">
        <v>3.8382435789905988E-3</v>
      </c>
      <c r="X201" s="1112">
        <v>6.8660887042054459E-3</v>
      </c>
      <c r="Y201" s="1112">
        <v>1.6923070597589672E-3</v>
      </c>
      <c r="Z201" s="1112">
        <v>3.9513236844713898E-3</v>
      </c>
      <c r="AA201" s="1112">
        <v>4.3845109501392818E-3</v>
      </c>
      <c r="AB201" s="1112">
        <v>2.580290800007511E-3</v>
      </c>
      <c r="AC201" s="1112">
        <v>2.2298951668510169E-3</v>
      </c>
      <c r="AD201" s="1112">
        <v>4.2417776825898999E-3</v>
      </c>
      <c r="AE201" s="1112">
        <v>9.475112213643536E-3</v>
      </c>
      <c r="AF201" s="1112">
        <v>4.5458740893824912E-5</v>
      </c>
      <c r="AG201" s="1112">
        <v>8.9514007644541493E-3</v>
      </c>
      <c r="AH201" s="1112">
        <v>3.1225651970440706E-3</v>
      </c>
      <c r="AI201" s="1112">
        <v>1.9350000124482112E-3</v>
      </c>
      <c r="AJ201" s="1112">
        <v>3.3155057212660771E-3</v>
      </c>
      <c r="AK201" s="1112">
        <v>2.2467087888585315E-3</v>
      </c>
      <c r="AL201" s="1112">
        <v>0</v>
      </c>
      <c r="AM201" s="1116">
        <v>0</v>
      </c>
    </row>
    <row r="202" spans="1:39" ht="12.75" thickBot="1"/>
    <row r="203" spans="1:39" ht="20.100000000000001" customHeight="1">
      <c r="A203" s="1095"/>
      <c r="B203" s="1103" t="s">
        <v>208</v>
      </c>
      <c r="C203" s="1096" t="s">
        <v>31</v>
      </c>
      <c r="D203" s="1096" t="s">
        <v>32</v>
      </c>
      <c r="E203" s="1096" t="s">
        <v>33</v>
      </c>
      <c r="F203" s="1096" t="s">
        <v>34</v>
      </c>
      <c r="G203" s="1096"/>
      <c r="H203" s="1096"/>
      <c r="I203" s="1096" t="s">
        <v>35</v>
      </c>
      <c r="J203" s="1096" t="s">
        <v>36</v>
      </c>
      <c r="K203" s="1096" t="s">
        <v>37</v>
      </c>
      <c r="L203" s="1096" t="s">
        <v>38</v>
      </c>
      <c r="M203" s="1096" t="s">
        <v>39</v>
      </c>
      <c r="N203" s="1096">
        <v>10</v>
      </c>
      <c r="O203" s="1096">
        <v>11</v>
      </c>
      <c r="P203" s="1096">
        <v>12</v>
      </c>
      <c r="Q203" s="1096">
        <v>13</v>
      </c>
      <c r="R203" s="1096">
        <v>14</v>
      </c>
      <c r="S203" s="1096">
        <v>15</v>
      </c>
      <c r="T203" s="1096">
        <v>16</v>
      </c>
      <c r="U203" s="1096">
        <v>17</v>
      </c>
      <c r="V203" s="1096">
        <v>18</v>
      </c>
      <c r="W203" s="1096">
        <v>19</v>
      </c>
      <c r="X203" s="1096">
        <v>20</v>
      </c>
      <c r="Y203" s="1096">
        <v>21</v>
      </c>
      <c r="Z203" s="1096">
        <v>22</v>
      </c>
      <c r="AA203" s="1096">
        <v>23</v>
      </c>
      <c r="AB203" s="1096">
        <v>24</v>
      </c>
      <c r="AC203" s="1096">
        <v>25</v>
      </c>
      <c r="AD203" s="1096">
        <v>26</v>
      </c>
      <c r="AE203" s="1096">
        <v>27</v>
      </c>
      <c r="AF203" s="1096">
        <v>28</v>
      </c>
      <c r="AG203" s="1096">
        <v>29</v>
      </c>
      <c r="AH203" s="1096">
        <v>30</v>
      </c>
      <c r="AI203" s="1096">
        <v>31</v>
      </c>
      <c r="AJ203" s="1096">
        <v>32</v>
      </c>
      <c r="AK203" s="1096">
        <v>33</v>
      </c>
      <c r="AL203" s="1096">
        <v>34</v>
      </c>
      <c r="AM203" s="1097">
        <v>35</v>
      </c>
    </row>
    <row r="204" spans="1:39" ht="20.100000000000001" customHeight="1">
      <c r="A204" s="1104"/>
      <c r="B204" s="160"/>
      <c r="C204" s="161" t="s">
        <v>180</v>
      </c>
      <c r="D204" s="161" t="s">
        <v>0</v>
      </c>
      <c r="E204" s="161" t="s">
        <v>1</v>
      </c>
      <c r="F204" s="161" t="s">
        <v>42</v>
      </c>
      <c r="G204" s="161" t="s">
        <v>193</v>
      </c>
      <c r="H204" s="161" t="s">
        <v>194</v>
      </c>
      <c r="I204" s="161" t="s">
        <v>43</v>
      </c>
      <c r="J204" s="161" t="s">
        <v>44</v>
      </c>
      <c r="K204" s="161" t="s">
        <v>45</v>
      </c>
      <c r="L204" s="161" t="s">
        <v>46</v>
      </c>
      <c r="M204" s="161" t="s">
        <v>47</v>
      </c>
      <c r="N204" s="161" t="s">
        <v>2</v>
      </c>
      <c r="O204" s="161" t="s">
        <v>48</v>
      </c>
      <c r="P204" s="161" t="s">
        <v>49</v>
      </c>
      <c r="Q204" s="161" t="s">
        <v>50</v>
      </c>
      <c r="R204" s="161" t="s">
        <v>51</v>
      </c>
      <c r="S204" s="161" t="s">
        <v>52</v>
      </c>
      <c r="T204" s="161" t="s">
        <v>53</v>
      </c>
      <c r="U204" s="161" t="s">
        <v>54</v>
      </c>
      <c r="V204" s="161" t="s">
        <v>3</v>
      </c>
      <c r="W204" s="161" t="s">
        <v>55</v>
      </c>
      <c r="X204" s="161" t="s">
        <v>56</v>
      </c>
      <c r="Y204" s="161" t="s">
        <v>57</v>
      </c>
      <c r="Z204" s="161" t="s">
        <v>58</v>
      </c>
      <c r="AA204" s="161" t="s">
        <v>59</v>
      </c>
      <c r="AB204" s="161" t="s">
        <v>4</v>
      </c>
      <c r="AC204" s="161" t="s">
        <v>60</v>
      </c>
      <c r="AD204" s="161" t="s">
        <v>61</v>
      </c>
      <c r="AE204" s="161" t="s">
        <v>62</v>
      </c>
      <c r="AF204" s="161" t="s">
        <v>5</v>
      </c>
      <c r="AG204" s="161" t="s">
        <v>63</v>
      </c>
      <c r="AH204" s="161" t="s">
        <v>64</v>
      </c>
      <c r="AI204" s="161" t="s">
        <v>6</v>
      </c>
      <c r="AJ204" s="161" t="s">
        <v>65</v>
      </c>
      <c r="AK204" s="161" t="s">
        <v>66</v>
      </c>
      <c r="AL204" s="161" t="s">
        <v>7</v>
      </c>
      <c r="AM204" s="1098" t="s">
        <v>8</v>
      </c>
    </row>
    <row r="205" spans="1:39">
      <c r="A205" s="1105" t="s">
        <v>31</v>
      </c>
      <c r="B205" s="163" t="s">
        <v>41</v>
      </c>
      <c r="C205" s="178">
        <f t="array" ref="C205:AM241">C45:AM81-C165:AM201</f>
        <v>0.94885502855359882</v>
      </c>
      <c r="D205" s="178">
        <v>-9.9787589771006477E-2</v>
      </c>
      <c r="E205" s="178">
        <v>-1.1252588615500538E-3</v>
      </c>
      <c r="F205" s="178">
        <v>0</v>
      </c>
      <c r="G205" s="178">
        <v>0</v>
      </c>
      <c r="H205" s="178">
        <v>0</v>
      </c>
      <c r="I205" s="178">
        <v>0</v>
      </c>
      <c r="J205" s="178">
        <v>-7.4274179702518595E-2</v>
      </c>
      <c r="K205" s="178">
        <v>-4.8412001481208477E-4</v>
      </c>
      <c r="L205" s="178">
        <v>-6.450832980369267E-5</v>
      </c>
      <c r="M205" s="178">
        <v>-1.1293045025798747E-3</v>
      </c>
      <c r="N205" s="178">
        <v>-1.2420359145364234E-3</v>
      </c>
      <c r="O205" s="178">
        <v>-9.7630510207764297E-6</v>
      </c>
      <c r="P205" s="178">
        <v>0</v>
      </c>
      <c r="Q205" s="178">
        <v>-2.5527629441540039E-6</v>
      </c>
      <c r="R205" s="178">
        <v>0</v>
      </c>
      <c r="S205" s="178">
        <v>0</v>
      </c>
      <c r="T205" s="178">
        <v>0</v>
      </c>
      <c r="U205" s="178">
        <v>0</v>
      </c>
      <c r="V205" s="178">
        <v>0</v>
      </c>
      <c r="W205" s="178">
        <v>-2.2735423637064811E-3</v>
      </c>
      <c r="X205" s="178">
        <v>-9.2893849837938141E-4</v>
      </c>
      <c r="Y205" s="178">
        <v>0</v>
      </c>
      <c r="Z205" s="178">
        <v>0</v>
      </c>
      <c r="AA205" s="178">
        <v>-7.8157793490850233E-5</v>
      </c>
      <c r="AB205" s="178">
        <v>0</v>
      </c>
      <c r="AC205" s="178">
        <v>-6.8875708194493591E-7</v>
      </c>
      <c r="AD205" s="178">
        <v>-5.8485219532364123E-6</v>
      </c>
      <c r="AE205" s="178">
        <v>0</v>
      </c>
      <c r="AF205" s="178">
        <v>-1.3729828548014478E-6</v>
      </c>
      <c r="AG205" s="178">
        <v>-3.0896901806360256E-4</v>
      </c>
      <c r="AH205" s="178">
        <v>-1.9398958623849767E-3</v>
      </c>
      <c r="AI205" s="178">
        <v>-1.1172155941116695E-3</v>
      </c>
      <c r="AJ205" s="178">
        <v>-8.3101763431608904E-6</v>
      </c>
      <c r="AK205" s="178">
        <v>-6.9149670620192753E-3</v>
      </c>
      <c r="AL205" s="178">
        <v>0</v>
      </c>
      <c r="AM205" s="1117">
        <v>0</v>
      </c>
    </row>
    <row r="206" spans="1:39">
      <c r="A206" s="1106" t="s">
        <v>32</v>
      </c>
      <c r="B206" s="132" t="s">
        <v>0</v>
      </c>
      <c r="C206" s="1067">
        <v>-7.6751910239211685E-3</v>
      </c>
      <c r="D206" s="1067">
        <v>0.95429735780321001</v>
      </c>
      <c r="E206" s="1067">
        <v>-1.887569374667744E-4</v>
      </c>
      <c r="F206" s="1067">
        <v>0</v>
      </c>
      <c r="G206" s="1067">
        <v>0</v>
      </c>
      <c r="H206" s="1067">
        <v>0</v>
      </c>
      <c r="I206" s="1067">
        <v>0</v>
      </c>
      <c r="J206" s="1067">
        <v>-0.10029099640496469</v>
      </c>
      <c r="K206" s="1067">
        <v>-3.8735694573930425E-4</v>
      </c>
      <c r="L206" s="1067">
        <v>0</v>
      </c>
      <c r="M206" s="1067">
        <v>-8.8761484749785979E-5</v>
      </c>
      <c r="N206" s="1067">
        <v>0</v>
      </c>
      <c r="O206" s="1067">
        <v>-1.1263958977218224E-8</v>
      </c>
      <c r="P206" s="1067">
        <v>0</v>
      </c>
      <c r="Q206" s="1067">
        <v>0</v>
      </c>
      <c r="R206" s="1067">
        <v>0</v>
      </c>
      <c r="S206" s="1067">
        <v>0</v>
      </c>
      <c r="T206" s="1067">
        <v>0</v>
      </c>
      <c r="U206" s="1067">
        <v>0</v>
      </c>
      <c r="V206" s="1067">
        <v>0</v>
      </c>
      <c r="W206" s="1067">
        <v>-9.035772355210502E-5</v>
      </c>
      <c r="X206" s="1067">
        <v>0</v>
      </c>
      <c r="Y206" s="1067">
        <v>0</v>
      </c>
      <c r="Z206" s="1067">
        <v>0</v>
      </c>
      <c r="AA206" s="1067">
        <v>0</v>
      </c>
      <c r="AB206" s="1067">
        <v>0</v>
      </c>
      <c r="AC206" s="1067">
        <v>0</v>
      </c>
      <c r="AD206" s="1067">
        <v>-8.9495800274104405E-7</v>
      </c>
      <c r="AE206" s="1067">
        <v>0</v>
      </c>
      <c r="AF206" s="1067">
        <v>-1.0238914132342832E-7</v>
      </c>
      <c r="AG206" s="1067">
        <v>-2.9107699712519879E-4</v>
      </c>
      <c r="AH206" s="1067">
        <v>-4.2691835713623192E-4</v>
      </c>
      <c r="AI206" s="1067">
        <v>0</v>
      </c>
      <c r="AJ206" s="1067">
        <v>0</v>
      </c>
      <c r="AK206" s="1067">
        <v>-1.8548755489262699E-3</v>
      </c>
      <c r="AL206" s="1067">
        <v>0</v>
      </c>
      <c r="AM206" s="1118">
        <v>0</v>
      </c>
    </row>
    <row r="207" spans="1:39">
      <c r="A207" s="1106" t="s">
        <v>33</v>
      </c>
      <c r="B207" s="132" t="s">
        <v>1</v>
      </c>
      <c r="C207" s="1067">
        <v>-7.6641359952769617E-5</v>
      </c>
      <c r="D207" s="1067">
        <v>0</v>
      </c>
      <c r="E207" s="1067">
        <v>0.91840728179511133</v>
      </c>
      <c r="F207" s="1067">
        <v>-8.8013294627798815E-5</v>
      </c>
      <c r="G207" s="1067">
        <v>0</v>
      </c>
      <c r="H207" s="1067">
        <v>0</v>
      </c>
      <c r="I207" s="1067">
        <v>-7.3865797602027893E-5</v>
      </c>
      <c r="J207" s="1067">
        <v>-2.9293620147540427E-4</v>
      </c>
      <c r="K207" s="1067">
        <v>-9.4830873595806935E-7</v>
      </c>
      <c r="L207" s="1067">
        <v>-8.5401316959737544E-2</v>
      </c>
      <c r="M207" s="1067">
        <v>-2.715673288456777E-4</v>
      </c>
      <c r="N207" s="1067">
        <v>0</v>
      </c>
      <c r="O207" s="1067">
        <v>-1.2745864450624175E-8</v>
      </c>
      <c r="P207" s="1067">
        <v>-3.2041019880306159E-7</v>
      </c>
      <c r="Q207" s="1067">
        <v>0</v>
      </c>
      <c r="R207" s="1067">
        <v>0</v>
      </c>
      <c r="S207" s="1067">
        <v>0</v>
      </c>
      <c r="T207" s="1067">
        <v>0</v>
      </c>
      <c r="U207" s="1067">
        <v>-1.9264598439618332E-6</v>
      </c>
      <c r="V207" s="1067">
        <v>0</v>
      </c>
      <c r="W207" s="1067">
        <v>-8.5451555758147801E-5</v>
      </c>
      <c r="X207" s="1067">
        <v>-1.3188818018243243E-4</v>
      </c>
      <c r="Y207" s="1067">
        <v>0</v>
      </c>
      <c r="Z207" s="1067">
        <v>0</v>
      </c>
      <c r="AA207" s="1067">
        <v>0</v>
      </c>
      <c r="AB207" s="1067">
        <v>0</v>
      </c>
      <c r="AC207" s="1067">
        <v>0</v>
      </c>
      <c r="AD207" s="1067">
        <v>0</v>
      </c>
      <c r="AE207" s="1067">
        <v>0</v>
      </c>
      <c r="AF207" s="1067">
        <v>-2.2099151598846261E-7</v>
      </c>
      <c r="AG207" s="1067">
        <v>0</v>
      </c>
      <c r="AH207" s="1067">
        <v>-8.8981345363693584E-5</v>
      </c>
      <c r="AI207" s="1067">
        <v>0</v>
      </c>
      <c r="AJ207" s="1067">
        <v>0</v>
      </c>
      <c r="AK207" s="1067">
        <v>-7.318988459115727E-4</v>
      </c>
      <c r="AL207" s="1067">
        <v>0</v>
      </c>
      <c r="AM207" s="1118">
        <v>0</v>
      </c>
    </row>
    <row r="208" spans="1:39">
      <c r="A208" s="1106" t="s">
        <v>34</v>
      </c>
      <c r="B208" s="132" t="s">
        <v>42</v>
      </c>
      <c r="C208" s="1067">
        <v>0</v>
      </c>
      <c r="D208" s="1067">
        <v>0</v>
      </c>
      <c r="E208" s="1067">
        <v>0</v>
      </c>
      <c r="F208" s="1067">
        <v>0.9741356589448904</v>
      </c>
      <c r="G208" s="1067">
        <v>0</v>
      </c>
      <c r="H208" s="1067">
        <v>0</v>
      </c>
      <c r="I208" s="1067">
        <v>0</v>
      </c>
      <c r="J208" s="1067">
        <v>-2.7584584504119627E-2</v>
      </c>
      <c r="K208" s="1067">
        <v>-1.7736835297975365E-7</v>
      </c>
      <c r="L208" s="1067">
        <v>0</v>
      </c>
      <c r="M208" s="1067">
        <v>-6.5229765360769046E-5</v>
      </c>
      <c r="N208" s="1067">
        <v>0</v>
      </c>
      <c r="O208" s="1067">
        <v>0</v>
      </c>
      <c r="P208" s="1067">
        <v>0</v>
      </c>
      <c r="Q208" s="1067">
        <v>0</v>
      </c>
      <c r="R208" s="1067">
        <v>0</v>
      </c>
      <c r="S208" s="1067">
        <v>0</v>
      </c>
      <c r="T208" s="1067">
        <v>0</v>
      </c>
      <c r="U208" s="1067">
        <v>0</v>
      </c>
      <c r="V208" s="1067">
        <v>0</v>
      </c>
      <c r="W208" s="1067">
        <v>-6.5278683337486633E-4</v>
      </c>
      <c r="X208" s="1067">
        <v>0</v>
      </c>
      <c r="Y208" s="1067">
        <v>0</v>
      </c>
      <c r="Z208" s="1067">
        <v>0</v>
      </c>
      <c r="AA208" s="1067">
        <v>0</v>
      </c>
      <c r="AB208" s="1067">
        <v>0</v>
      </c>
      <c r="AC208" s="1067">
        <v>0</v>
      </c>
      <c r="AD208" s="1067">
        <v>-6.9821325031541955E-7</v>
      </c>
      <c r="AE208" s="1067">
        <v>0</v>
      </c>
      <c r="AF208" s="1067">
        <v>-3.4056648180281182E-7</v>
      </c>
      <c r="AG208" s="1067">
        <v>0</v>
      </c>
      <c r="AH208" s="1067">
        <v>-8.8708754490419745E-4</v>
      </c>
      <c r="AI208" s="1067">
        <v>0</v>
      </c>
      <c r="AJ208" s="1067">
        <v>0</v>
      </c>
      <c r="AK208" s="1067">
        <v>-3.706170632456597E-3</v>
      </c>
      <c r="AL208" s="1067">
        <v>0</v>
      </c>
      <c r="AM208" s="1118">
        <v>0</v>
      </c>
    </row>
    <row r="209" spans="1:39">
      <c r="A209" s="1106"/>
      <c r="B209" s="132" t="s">
        <v>193</v>
      </c>
      <c r="C209" s="1067">
        <v>0</v>
      </c>
      <c r="D209" s="1067">
        <v>0</v>
      </c>
      <c r="E209" s="1067">
        <v>0</v>
      </c>
      <c r="F209" s="1067">
        <v>0</v>
      </c>
      <c r="G209" s="1067">
        <v>1</v>
      </c>
      <c r="H209" s="1067">
        <v>0</v>
      </c>
      <c r="I209" s="1067">
        <v>0</v>
      </c>
      <c r="J209" s="1067">
        <v>0</v>
      </c>
      <c r="K209" s="1067">
        <v>0</v>
      </c>
      <c r="L209" s="1067">
        <v>0</v>
      </c>
      <c r="M209" s="1067">
        <v>0</v>
      </c>
      <c r="N209" s="1067">
        <v>0</v>
      </c>
      <c r="O209" s="1067">
        <v>0</v>
      </c>
      <c r="P209" s="1067">
        <v>0</v>
      </c>
      <c r="Q209" s="1067">
        <v>0</v>
      </c>
      <c r="R209" s="1067">
        <v>0</v>
      </c>
      <c r="S209" s="1067">
        <v>0</v>
      </c>
      <c r="T209" s="1067">
        <v>0</v>
      </c>
      <c r="U209" s="1067">
        <v>0</v>
      </c>
      <c r="V209" s="1067">
        <v>0</v>
      </c>
      <c r="W209" s="1067">
        <v>0</v>
      </c>
      <c r="X209" s="1067">
        <v>0</v>
      </c>
      <c r="Y209" s="1067">
        <v>0</v>
      </c>
      <c r="Z209" s="1067">
        <v>0</v>
      </c>
      <c r="AA209" s="1067">
        <v>0</v>
      </c>
      <c r="AB209" s="1067">
        <v>0</v>
      </c>
      <c r="AC209" s="1067">
        <v>0</v>
      </c>
      <c r="AD209" s="1067">
        <v>0</v>
      </c>
      <c r="AE209" s="1067">
        <v>0</v>
      </c>
      <c r="AF209" s="1067">
        <v>0</v>
      </c>
      <c r="AG209" s="1067">
        <v>0</v>
      </c>
      <c r="AH209" s="1067">
        <v>0</v>
      </c>
      <c r="AI209" s="1067">
        <v>0</v>
      </c>
      <c r="AJ209" s="1067">
        <v>0</v>
      </c>
      <c r="AK209" s="1067">
        <v>-1.2515268738881874E-5</v>
      </c>
      <c r="AL209" s="1067">
        <v>0</v>
      </c>
      <c r="AM209" s="1118">
        <v>0</v>
      </c>
    </row>
    <row r="210" spans="1:39">
      <c r="A210" s="1106"/>
      <c r="B210" s="132" t="s">
        <v>194</v>
      </c>
      <c r="C210" s="1067">
        <v>0</v>
      </c>
      <c r="D210" s="1067">
        <v>0</v>
      </c>
      <c r="E210" s="1067">
        <v>0</v>
      </c>
      <c r="F210" s="1067">
        <v>0</v>
      </c>
      <c r="G210" s="1067">
        <v>0</v>
      </c>
      <c r="H210" s="1067">
        <v>1</v>
      </c>
      <c r="I210" s="1067">
        <v>0</v>
      </c>
      <c r="J210" s="1067">
        <v>0</v>
      </c>
      <c r="K210" s="1067">
        <v>0</v>
      </c>
      <c r="L210" s="1067">
        <v>0</v>
      </c>
      <c r="M210" s="1067">
        <v>0</v>
      </c>
      <c r="N210" s="1067">
        <v>0</v>
      </c>
      <c r="O210" s="1067">
        <v>0</v>
      </c>
      <c r="P210" s="1067">
        <v>0</v>
      </c>
      <c r="Q210" s="1067">
        <v>0</v>
      </c>
      <c r="R210" s="1067">
        <v>0</v>
      </c>
      <c r="S210" s="1067">
        <v>0</v>
      </c>
      <c r="T210" s="1067">
        <v>0</v>
      </c>
      <c r="U210" s="1067">
        <v>0</v>
      </c>
      <c r="V210" s="1067">
        <v>0</v>
      </c>
      <c r="W210" s="1067">
        <v>0</v>
      </c>
      <c r="X210" s="1067">
        <v>0</v>
      </c>
      <c r="Y210" s="1067">
        <v>0</v>
      </c>
      <c r="Z210" s="1067">
        <v>0</v>
      </c>
      <c r="AA210" s="1067">
        <v>0</v>
      </c>
      <c r="AB210" s="1067">
        <v>0</v>
      </c>
      <c r="AC210" s="1067">
        <v>0</v>
      </c>
      <c r="AD210" s="1067">
        <v>0</v>
      </c>
      <c r="AE210" s="1067">
        <v>0</v>
      </c>
      <c r="AF210" s="1067">
        <v>0</v>
      </c>
      <c r="AG210" s="1067">
        <v>0</v>
      </c>
      <c r="AH210" s="1067">
        <v>0</v>
      </c>
      <c r="AI210" s="1067">
        <v>0</v>
      </c>
      <c r="AJ210" s="1067">
        <v>0</v>
      </c>
      <c r="AK210" s="1067">
        <v>-1.6626943336043235E-5</v>
      </c>
      <c r="AL210" s="1067">
        <v>0</v>
      </c>
      <c r="AM210" s="1118">
        <v>0</v>
      </c>
    </row>
    <row r="211" spans="1:39">
      <c r="A211" s="1106" t="s">
        <v>35</v>
      </c>
      <c r="B211" s="132" t="s">
        <v>43</v>
      </c>
      <c r="C211" s="1067">
        <v>0</v>
      </c>
      <c r="D211" s="1067">
        <v>0</v>
      </c>
      <c r="E211" s="1067">
        <v>-2.4594477842218479E-4</v>
      </c>
      <c r="F211" s="1067">
        <v>0</v>
      </c>
      <c r="G211" s="1067">
        <v>0</v>
      </c>
      <c r="H211" s="1067">
        <v>0</v>
      </c>
      <c r="I211" s="1067">
        <v>0.99823592687045593</v>
      </c>
      <c r="J211" s="1067">
        <v>-3.8247958074479465E-6</v>
      </c>
      <c r="K211" s="1067">
        <v>-4.8722078288113669E-7</v>
      </c>
      <c r="L211" s="1067">
        <v>-1.3779215999139755E-3</v>
      </c>
      <c r="M211" s="1067">
        <v>-6.3243583722732838E-3</v>
      </c>
      <c r="N211" s="1067">
        <v>-2.8000053763749765E-2</v>
      </c>
      <c r="O211" s="1067">
        <v>-4.694090024282304E-2</v>
      </c>
      <c r="P211" s="1067">
        <v>-1.0819631153030432E-3</v>
      </c>
      <c r="Q211" s="1067">
        <v>-3.2575595930335127E-2</v>
      </c>
      <c r="R211" s="1067">
        <v>-2.0733899286798714E-5</v>
      </c>
      <c r="S211" s="1067">
        <v>-3.4190335614339803E-5</v>
      </c>
      <c r="T211" s="1067">
        <v>-5.9510449306286285E-6</v>
      </c>
      <c r="U211" s="1067">
        <v>-2.4780911115643364E-5</v>
      </c>
      <c r="V211" s="1067">
        <v>-2.3912958662995273E-6</v>
      </c>
      <c r="W211" s="1067">
        <v>-1.5857569840548264E-4</v>
      </c>
      <c r="X211" s="1067">
        <v>-4.8964280654111084E-3</v>
      </c>
      <c r="Y211" s="1067">
        <v>-1.9448182709969966E-2</v>
      </c>
      <c r="Z211" s="1067">
        <v>-1.2029671253057248E-5</v>
      </c>
      <c r="AA211" s="1067">
        <v>0</v>
      </c>
      <c r="AB211" s="1067">
        <v>0</v>
      </c>
      <c r="AC211" s="1067">
        <v>0</v>
      </c>
      <c r="AD211" s="1067">
        <v>-5.137371717051544E-7</v>
      </c>
      <c r="AE211" s="1067">
        <v>0</v>
      </c>
      <c r="AF211" s="1067">
        <v>-2.8507662631206764E-7</v>
      </c>
      <c r="AG211" s="1067">
        <v>-5.1865184367931904E-5</v>
      </c>
      <c r="AH211" s="1067">
        <v>-4.8681754750383269E-6</v>
      </c>
      <c r="AI211" s="1067">
        <v>0</v>
      </c>
      <c r="AJ211" s="1067">
        <v>-1.4952249787589064E-6</v>
      </c>
      <c r="AK211" s="1067">
        <v>4.9608488739554326E-6</v>
      </c>
      <c r="AL211" s="1067">
        <v>0</v>
      </c>
      <c r="AM211" s="1118">
        <v>-1.5682188253940659E-4</v>
      </c>
    </row>
    <row r="212" spans="1:39">
      <c r="A212" s="1106" t="s">
        <v>36</v>
      </c>
      <c r="B212" s="132" t="s">
        <v>44</v>
      </c>
      <c r="C212" s="1067">
        <v>-7.0974572008273631E-3</v>
      </c>
      <c r="D212" s="1067">
        <v>-0.11671107854967713</v>
      </c>
      <c r="E212" s="1067">
        <v>-1.9589867030564956E-3</v>
      </c>
      <c r="F212" s="1067">
        <v>-1.7089999983726307E-2</v>
      </c>
      <c r="G212" s="1067">
        <v>-5.8585187886760872E-3</v>
      </c>
      <c r="H212" s="1067">
        <v>-6.3823573374769266E-3</v>
      </c>
      <c r="I212" s="1067">
        <v>0</v>
      </c>
      <c r="J212" s="1067">
        <v>0.97144727837387657</v>
      </c>
      <c r="K212" s="1067">
        <v>-2.8827186243644246E-4</v>
      </c>
      <c r="L212" s="1067">
        <v>-3.4367063711333531E-4</v>
      </c>
      <c r="M212" s="1067">
        <v>-2.1771142797586758E-3</v>
      </c>
      <c r="N212" s="1067">
        <v>0</v>
      </c>
      <c r="O212" s="1067">
        <v>-8.896128438081007E-5</v>
      </c>
      <c r="P212" s="1067">
        <v>-1.2231742287154922E-6</v>
      </c>
      <c r="Q212" s="1067">
        <v>0</v>
      </c>
      <c r="R212" s="1067">
        <v>0</v>
      </c>
      <c r="S212" s="1067">
        <v>0</v>
      </c>
      <c r="T212" s="1067">
        <v>0</v>
      </c>
      <c r="U212" s="1067">
        <v>0</v>
      </c>
      <c r="V212" s="1067">
        <v>0</v>
      </c>
      <c r="W212" s="1067">
        <v>-3.0029010731220409E-4</v>
      </c>
      <c r="X212" s="1067">
        <v>0</v>
      </c>
      <c r="Y212" s="1067">
        <v>0</v>
      </c>
      <c r="Z212" s="1067">
        <v>0</v>
      </c>
      <c r="AA212" s="1067">
        <v>-4.5488578856875053E-5</v>
      </c>
      <c r="AB212" s="1067">
        <v>0</v>
      </c>
      <c r="AC212" s="1067">
        <v>0</v>
      </c>
      <c r="AD212" s="1067">
        <v>-1.5002637634131527E-5</v>
      </c>
      <c r="AE212" s="1067">
        <v>-2.7591784997249625E-8</v>
      </c>
      <c r="AF212" s="1067">
        <v>-3.9942020687245318E-6</v>
      </c>
      <c r="AG212" s="1067">
        <v>-2.09214671959549E-4</v>
      </c>
      <c r="AH212" s="1067">
        <v>-4.6871199415093661E-3</v>
      </c>
      <c r="AI212" s="1067">
        <v>-3.9383465907623442E-4</v>
      </c>
      <c r="AJ212" s="1067">
        <v>-1.5824536189291225E-6</v>
      </c>
      <c r="AK212" s="1067">
        <v>-2.9354010178687821E-2</v>
      </c>
      <c r="AL212" s="1067">
        <v>0</v>
      </c>
      <c r="AM212" s="1118">
        <v>-7.4787091354042731E-4</v>
      </c>
    </row>
    <row r="213" spans="1:39">
      <c r="A213" s="1106" t="s">
        <v>37</v>
      </c>
      <c r="B213" s="132" t="s">
        <v>45</v>
      </c>
      <c r="C213" s="1067">
        <v>-1.331287671369116E-4</v>
      </c>
      <c r="D213" s="1067">
        <v>-4.4893844322501643E-5</v>
      </c>
      <c r="E213" s="1067">
        <v>-1.3776643740695058E-4</v>
      </c>
      <c r="F213" s="1067">
        <v>-6.6869735332093436E-4</v>
      </c>
      <c r="G213" s="1067">
        <v>0</v>
      </c>
      <c r="H213" s="1067">
        <v>0</v>
      </c>
      <c r="I213" s="1067">
        <v>-2.2327876289835298E-4</v>
      </c>
      <c r="J213" s="1067">
        <v>-3.7067598112683387E-5</v>
      </c>
      <c r="K213" s="1067">
        <v>0.98991882172916346</v>
      </c>
      <c r="L213" s="1067">
        <v>-2.1304349739366095E-4</v>
      </c>
      <c r="M213" s="1067">
        <v>-8.2481157606006545E-5</v>
      </c>
      <c r="N213" s="1067">
        <v>-5.1280947708197367E-4</v>
      </c>
      <c r="O213" s="1067">
        <v>-9.7150219500811316E-5</v>
      </c>
      <c r="P213" s="1067">
        <v>-3.0035871563341869E-5</v>
      </c>
      <c r="Q213" s="1067">
        <v>-3.8824445748320497E-5</v>
      </c>
      <c r="R213" s="1067">
        <v>-7.3304724523248215E-5</v>
      </c>
      <c r="S213" s="1067">
        <v>-9.8270566614631739E-5</v>
      </c>
      <c r="T213" s="1067">
        <v>-1.6514178311699608E-4</v>
      </c>
      <c r="U213" s="1067">
        <v>-1.4256129043507975E-4</v>
      </c>
      <c r="V213" s="1067">
        <v>-1.0572778922982373E-4</v>
      </c>
      <c r="W213" s="1067">
        <v>-1.4279858527645094E-4</v>
      </c>
      <c r="X213" s="1067">
        <v>-1.1301095620799544E-4</v>
      </c>
      <c r="Y213" s="1067">
        <v>-9.1764888341477328E-6</v>
      </c>
      <c r="Z213" s="1067">
        <v>-5.3341721541118794E-5</v>
      </c>
      <c r="AA213" s="1067">
        <v>-1.7409371832106718E-4</v>
      </c>
      <c r="AB213" s="1067">
        <v>-5.2136367805481638E-5</v>
      </c>
      <c r="AC213" s="1067">
        <v>-7.261833974301022E-7</v>
      </c>
      <c r="AD213" s="1067">
        <v>-6.3253770824381157E-5</v>
      </c>
      <c r="AE213" s="1067">
        <v>-5.1630278202153357E-5</v>
      </c>
      <c r="AF213" s="1067">
        <v>-9.0959476472736694E-5</v>
      </c>
      <c r="AG213" s="1067">
        <v>-9.3397130770764359E-6</v>
      </c>
      <c r="AH213" s="1067">
        <v>-1.667458732478214E-4</v>
      </c>
      <c r="AI213" s="1067">
        <v>-8.6831207817720819E-4</v>
      </c>
      <c r="AJ213" s="1067">
        <v>-8.8294934645487245E-5</v>
      </c>
      <c r="AK213" s="1067">
        <v>-1.8804093742322327E-4</v>
      </c>
      <c r="AL213" s="1067">
        <v>-9.3047974460811205E-4</v>
      </c>
      <c r="AM213" s="1118">
        <v>-3.6924101224353856E-4</v>
      </c>
    </row>
    <row r="214" spans="1:39">
      <c r="A214" s="1106" t="s">
        <v>38</v>
      </c>
      <c r="B214" s="132" t="s">
        <v>46</v>
      </c>
      <c r="C214" s="1067">
        <v>-2.8124018740412187E-3</v>
      </c>
      <c r="D214" s="1067">
        <v>-9.7940951193513609E-4</v>
      </c>
      <c r="E214" s="1067">
        <v>-2.105746617994403E-3</v>
      </c>
      <c r="F214" s="1067">
        <v>-4.1606410062779609E-4</v>
      </c>
      <c r="G214" s="1067">
        <v>0</v>
      </c>
      <c r="H214" s="1067">
        <v>0</v>
      </c>
      <c r="I214" s="1067">
        <v>-4.2859804466619119E-4</v>
      </c>
      <c r="J214" s="1067">
        <v>-2.3603168730198768E-3</v>
      </c>
      <c r="K214" s="1067">
        <v>-8.7309379723639173E-4</v>
      </c>
      <c r="L214" s="1067">
        <v>0.9478060533934457</v>
      </c>
      <c r="M214" s="1067">
        <v>-4.0240722646660027E-3</v>
      </c>
      <c r="N214" s="1067">
        <v>-6.6058014241021309E-5</v>
      </c>
      <c r="O214" s="1067">
        <v>-3.0136139305327928E-3</v>
      </c>
      <c r="P214" s="1067">
        <v>-2.9192930201188486E-4</v>
      </c>
      <c r="Q214" s="1067">
        <v>-4.811226566428202E-4</v>
      </c>
      <c r="R214" s="1067">
        <v>-9.1624901714656363E-4</v>
      </c>
      <c r="S214" s="1067">
        <v>-3.4497355100583725E-4</v>
      </c>
      <c r="T214" s="1067">
        <v>-1.0061004760036358E-3</v>
      </c>
      <c r="U214" s="1067">
        <v>-1.5672033895979088E-4</v>
      </c>
      <c r="V214" s="1067">
        <v>-1.3167226508094404E-3</v>
      </c>
      <c r="W214" s="1067">
        <v>-9.6478825970267006E-3</v>
      </c>
      <c r="X214" s="1067">
        <v>-8.3708932389930622E-3</v>
      </c>
      <c r="Y214" s="1067">
        <v>-1.6552549489409326E-4</v>
      </c>
      <c r="Z214" s="1067">
        <v>-4.8065870084605455E-4</v>
      </c>
      <c r="AA214" s="1067">
        <v>-1.5471450201237384E-3</v>
      </c>
      <c r="AB214" s="1067">
        <v>-7.9248135685148666E-4</v>
      </c>
      <c r="AC214" s="1067">
        <v>-8.81622170518229E-5</v>
      </c>
      <c r="AD214" s="1067">
        <v>-9.648484847748698E-4</v>
      </c>
      <c r="AE214" s="1067">
        <v>-3.5034750270398706E-3</v>
      </c>
      <c r="AF214" s="1067">
        <v>-2.9995152091428861E-4</v>
      </c>
      <c r="AG214" s="1067">
        <v>-8.6166960880576526E-4</v>
      </c>
      <c r="AH214" s="1067">
        <v>-1.2246974209203277E-3</v>
      </c>
      <c r="AI214" s="1067">
        <v>-3.4417266403052506E-3</v>
      </c>
      <c r="AJ214" s="1067">
        <v>-8.1739263904141116E-4</v>
      </c>
      <c r="AK214" s="1067">
        <v>-1.1698893600266926E-3</v>
      </c>
      <c r="AL214" s="1067">
        <v>-9.1541268698742739E-2</v>
      </c>
      <c r="AM214" s="1118">
        <v>-2.6823182577569741E-3</v>
      </c>
    </row>
    <row r="215" spans="1:39">
      <c r="A215" s="1106" t="s">
        <v>39</v>
      </c>
      <c r="B215" s="132" t="s">
        <v>47</v>
      </c>
      <c r="C215" s="1067">
        <v>-3.5966944807729715E-3</v>
      </c>
      <c r="D215" s="1067">
        <v>-6.4008342234809059E-4</v>
      </c>
      <c r="E215" s="1067">
        <v>-6.6784425812242145E-5</v>
      </c>
      <c r="F215" s="1067">
        <v>-2.9069204861997355E-4</v>
      </c>
      <c r="G215" s="1067">
        <v>-8.4223775739057597E-3</v>
      </c>
      <c r="H215" s="1067">
        <v>-2.7530209183803268E-3</v>
      </c>
      <c r="I215" s="1067">
        <v>-5.1948284106963466E-4</v>
      </c>
      <c r="J215" s="1067">
        <v>-4.11385363113491E-4</v>
      </c>
      <c r="K215" s="1067">
        <v>-2.6092160514753658E-3</v>
      </c>
      <c r="L215" s="1067">
        <v>-2.2962549585304332E-3</v>
      </c>
      <c r="M215" s="1067">
        <v>0.98859457530719441</v>
      </c>
      <c r="N215" s="1067">
        <v>-2.5306906140711055E-3</v>
      </c>
      <c r="O215" s="1067">
        <v>-7.3494140156019658E-4</v>
      </c>
      <c r="P215" s="1067">
        <v>-1.447446972833443E-4</v>
      </c>
      <c r="Q215" s="1067">
        <v>-1.9531790927041105E-4</v>
      </c>
      <c r="R215" s="1067">
        <v>-5.61249179787898E-4</v>
      </c>
      <c r="S215" s="1067">
        <v>-3.4992152696106918E-4</v>
      </c>
      <c r="T215" s="1067">
        <v>-5.8147762034579508E-4</v>
      </c>
      <c r="U215" s="1067">
        <v>-3.9135682700202116E-4</v>
      </c>
      <c r="V215" s="1067">
        <v>-2.3532600730378914E-4</v>
      </c>
      <c r="W215" s="1067">
        <v>-5.4463860388906009E-3</v>
      </c>
      <c r="X215" s="1067">
        <v>-2.0568776916596841E-4</v>
      </c>
      <c r="Y215" s="1067">
        <v>-1.6571787938592873E-5</v>
      </c>
      <c r="Z215" s="1067">
        <v>-5.3590040553632313E-4</v>
      </c>
      <c r="AA215" s="1067">
        <v>-5.2324786592732914E-7</v>
      </c>
      <c r="AB215" s="1067">
        <v>-9.3175206679650764E-7</v>
      </c>
      <c r="AC215" s="1067">
        <v>-8.4802904498186035E-7</v>
      </c>
      <c r="AD215" s="1067">
        <v>-2.094639290433405E-5</v>
      </c>
      <c r="AE215" s="1067">
        <v>-1.0878436526403482E-4</v>
      </c>
      <c r="AF215" s="1067">
        <v>-2.4106659282026161E-5</v>
      </c>
      <c r="AG215" s="1067">
        <v>-2.3481766572178722E-4</v>
      </c>
      <c r="AH215" s="1067">
        <v>-6.9165374507305201E-3</v>
      </c>
      <c r="AI215" s="1067">
        <v>-1.1736681119121507E-4</v>
      </c>
      <c r="AJ215" s="1067">
        <v>-2.1992446603975659E-4</v>
      </c>
      <c r="AK215" s="1067">
        <v>-3.5709532720032747E-4</v>
      </c>
      <c r="AL215" s="1067">
        <v>-1.2423778415928993E-3</v>
      </c>
      <c r="AM215" s="1118">
        <v>-8.3821369004053012E-4</v>
      </c>
    </row>
    <row r="216" spans="1:39">
      <c r="A216" s="1107">
        <v>10</v>
      </c>
      <c r="B216" s="132" t="s">
        <v>2</v>
      </c>
      <c r="C216" s="1067">
        <v>-4.1331517255060806E-4</v>
      </c>
      <c r="D216" s="1067">
        <v>-7.9140466263825243E-5</v>
      </c>
      <c r="E216" s="1067">
        <v>-4.1030026406938897E-4</v>
      </c>
      <c r="F216" s="1067">
        <v>-2.7322898098359528E-3</v>
      </c>
      <c r="G216" s="1067">
        <v>-8.8428787576311542E-3</v>
      </c>
      <c r="H216" s="1067">
        <v>-1.092289755047307E-3</v>
      </c>
      <c r="I216" s="1067">
        <v>-7.774293107783172E-4</v>
      </c>
      <c r="J216" s="1067">
        <v>-1.9375865480282861E-4</v>
      </c>
      <c r="K216" s="1067">
        <v>-1.3413893934964883E-4</v>
      </c>
      <c r="L216" s="1067">
        <v>-2.5999053054727222E-4</v>
      </c>
      <c r="M216" s="1067">
        <v>-7.3707266434149866E-4</v>
      </c>
      <c r="N216" s="1067">
        <v>0.98794600384704145</v>
      </c>
      <c r="O216" s="1067">
        <v>-6.957699091839323E-4</v>
      </c>
      <c r="P216" s="1067">
        <v>-5.129707397521447E-4</v>
      </c>
      <c r="Q216" s="1067">
        <v>-2.0741376536794712E-4</v>
      </c>
      <c r="R216" s="1067">
        <v>-2.2183815922199976E-4</v>
      </c>
      <c r="S216" s="1067">
        <v>-4.87549844370261E-5</v>
      </c>
      <c r="T216" s="1067">
        <v>-7.5039771745024261E-5</v>
      </c>
      <c r="U216" s="1067">
        <v>-7.4924305762862881E-5</v>
      </c>
      <c r="V216" s="1067">
        <v>-4.0204743765678667E-5</v>
      </c>
      <c r="W216" s="1067">
        <v>-1.3143934504081009E-4</v>
      </c>
      <c r="X216" s="1067">
        <v>-7.5037499112678757E-4</v>
      </c>
      <c r="Y216" s="1067">
        <v>-1.1605770768186481E-3</v>
      </c>
      <c r="Z216" s="1067">
        <v>-3.6169601043989634E-4</v>
      </c>
      <c r="AA216" s="1067">
        <v>-1.0918821205856057E-4</v>
      </c>
      <c r="AB216" s="1067">
        <v>-3.1981086861995201E-5</v>
      </c>
      <c r="AC216" s="1067">
        <v>-1.5252695482563059E-5</v>
      </c>
      <c r="AD216" s="1067">
        <v>-5.3692855274051678E-3</v>
      </c>
      <c r="AE216" s="1067">
        <v>-5.2452551329158541E-5</v>
      </c>
      <c r="AF216" s="1067">
        <v>-2.0480248925323986E-4</v>
      </c>
      <c r="AG216" s="1067">
        <v>-2.6173886444661159E-4</v>
      </c>
      <c r="AH216" s="1067">
        <v>-2.2068180224069331E-4</v>
      </c>
      <c r="AI216" s="1067">
        <v>-2.6050839844689251E-4</v>
      </c>
      <c r="AJ216" s="1067">
        <v>-9.2035844204432077E-5</v>
      </c>
      <c r="AK216" s="1067">
        <v>-3.5745465265582445E-4</v>
      </c>
      <c r="AL216" s="1067">
        <v>0</v>
      </c>
      <c r="AM216" s="1118">
        <v>-8.0038251034431464E-4</v>
      </c>
    </row>
    <row r="217" spans="1:39">
      <c r="A217" s="1107">
        <v>11</v>
      </c>
      <c r="B217" s="132" t="s">
        <v>48</v>
      </c>
      <c r="C217" s="1067">
        <v>-1.1898303834290177E-3</v>
      </c>
      <c r="D217" s="1067">
        <v>-3.8708196801201376E-4</v>
      </c>
      <c r="E217" s="1067">
        <v>-2.6285741370489436E-4</v>
      </c>
      <c r="F217" s="1067">
        <v>-1.1540906979409587E-5</v>
      </c>
      <c r="G217" s="1067">
        <v>0</v>
      </c>
      <c r="H217" s="1067">
        <v>0</v>
      </c>
      <c r="I217" s="1067">
        <v>-1.4519031940804706E-5</v>
      </c>
      <c r="J217" s="1067">
        <v>-5.0238293073623743E-4</v>
      </c>
      <c r="K217" s="1067">
        <v>-1.7024065053180548E-4</v>
      </c>
      <c r="L217" s="1067">
        <v>-1.7802576854536619E-3</v>
      </c>
      <c r="M217" s="1067">
        <v>-3.9099711972589721E-3</v>
      </c>
      <c r="N217" s="1067">
        <v>-9.8121674607656497E-3</v>
      </c>
      <c r="O217" s="1067">
        <v>0.96648526159007364</v>
      </c>
      <c r="P217" s="1067">
        <v>-1.9795803425159226E-3</v>
      </c>
      <c r="Q217" s="1067">
        <v>-1.1530837401339687E-3</v>
      </c>
      <c r="R217" s="1067">
        <v>-1.7002161835586976E-3</v>
      </c>
      <c r="S217" s="1067">
        <v>-1.7502216436844442E-3</v>
      </c>
      <c r="T217" s="1067">
        <v>-6.3603206995682436E-3</v>
      </c>
      <c r="U217" s="1067">
        <v>-6.2495104572112669E-3</v>
      </c>
      <c r="V217" s="1067">
        <v>-8.8488182378730854E-3</v>
      </c>
      <c r="W217" s="1067">
        <v>-1.221949778653254E-3</v>
      </c>
      <c r="X217" s="1067">
        <v>-2.6687830770963858E-2</v>
      </c>
      <c r="Y217" s="1067">
        <v>-3.4983758364198662E-5</v>
      </c>
      <c r="Z217" s="1067">
        <v>-4.6495088246055515E-4</v>
      </c>
      <c r="AA217" s="1067">
        <v>-1.7148014300634348E-4</v>
      </c>
      <c r="AB217" s="1067">
        <v>-4.7986513348962517E-6</v>
      </c>
      <c r="AC217" s="1067">
        <v>-1.6792547720137224E-5</v>
      </c>
      <c r="AD217" s="1067">
        <v>-1.656608071252673E-5</v>
      </c>
      <c r="AE217" s="1067">
        <v>-2.6327909072853956E-6</v>
      </c>
      <c r="AF217" s="1067">
        <v>-7.2169845586091794E-5</v>
      </c>
      <c r="AG217" s="1067">
        <v>-5.6252105075731129E-4</v>
      </c>
      <c r="AH217" s="1067">
        <v>-5.6216153470000404E-4</v>
      </c>
      <c r="AI217" s="1067">
        <v>-3.03775349702555E-4</v>
      </c>
      <c r="AJ217" s="1067">
        <v>-7.801482581376839E-4</v>
      </c>
      <c r="AK217" s="1067">
        <v>-9.3175512825056451E-4</v>
      </c>
      <c r="AL217" s="1067">
        <v>-1.8775926689873655E-3</v>
      </c>
      <c r="AM217" s="1118">
        <v>-3.6591699781989839E-3</v>
      </c>
    </row>
    <row r="218" spans="1:39">
      <c r="A218" s="1107">
        <v>12</v>
      </c>
      <c r="B218" s="132" t="s">
        <v>49</v>
      </c>
      <c r="C218" s="1067">
        <v>-3.1115254205328998E-6</v>
      </c>
      <c r="D218" s="1067">
        <v>-4.1229616939449335E-7</v>
      </c>
      <c r="E218" s="1067">
        <v>-2.1895782550461895E-7</v>
      </c>
      <c r="F218" s="1067">
        <v>-2.1713353466923527E-5</v>
      </c>
      <c r="G218" s="1067">
        <v>0</v>
      </c>
      <c r="H218" s="1067">
        <v>0</v>
      </c>
      <c r="I218" s="1067">
        <v>-5.1542450816300315E-5</v>
      </c>
      <c r="J218" s="1067">
        <v>0</v>
      </c>
      <c r="K218" s="1067">
        <v>-3.4602218608222242E-6</v>
      </c>
      <c r="L218" s="1067">
        <v>-5.8899731812997024E-4</v>
      </c>
      <c r="M218" s="1067">
        <v>-6.8023318695166551E-7</v>
      </c>
      <c r="N218" s="1067">
        <v>0</v>
      </c>
      <c r="O218" s="1067">
        <v>-1.1916472409242238E-3</v>
      </c>
      <c r="P218" s="1067">
        <v>0.9607257819245979</v>
      </c>
      <c r="Q218" s="1067">
        <v>-1.1045555801668737E-4</v>
      </c>
      <c r="R218" s="1067">
        <v>-2.2954876259955046E-2</v>
      </c>
      <c r="S218" s="1067">
        <v>-6.332107961405627E-3</v>
      </c>
      <c r="T218" s="1067">
        <v>-7.5660704916712227E-4</v>
      </c>
      <c r="U218" s="1067">
        <v>-2.330923712746263E-3</v>
      </c>
      <c r="V218" s="1067">
        <v>-1.4588397850196892E-3</v>
      </c>
      <c r="W218" s="1067">
        <v>-1.4606106628690203E-4</v>
      </c>
      <c r="X218" s="1067">
        <v>-2.1620101395713651E-3</v>
      </c>
      <c r="Y218" s="1067">
        <v>0</v>
      </c>
      <c r="Z218" s="1067">
        <v>-1.1218194663288246E-5</v>
      </c>
      <c r="AA218" s="1067">
        <v>0</v>
      </c>
      <c r="AB218" s="1067">
        <v>0</v>
      </c>
      <c r="AC218" s="1067">
        <v>0</v>
      </c>
      <c r="AD218" s="1067">
        <v>-2.1781639839136366E-5</v>
      </c>
      <c r="AE218" s="1067">
        <v>0</v>
      </c>
      <c r="AF218" s="1067">
        <v>-1.719291689805817E-7</v>
      </c>
      <c r="AG218" s="1067">
        <v>0</v>
      </c>
      <c r="AH218" s="1067">
        <v>-8.3825046591372003E-7</v>
      </c>
      <c r="AI218" s="1067">
        <v>-4.9448602380613015E-7</v>
      </c>
      <c r="AJ218" s="1067">
        <v>-1.5494578062242965E-5</v>
      </c>
      <c r="AK218" s="1067">
        <v>-2.7967654837470829E-6</v>
      </c>
      <c r="AL218" s="1067">
        <v>-2.4618145788229006E-6</v>
      </c>
      <c r="AM218" s="1118">
        <v>-1.1622371621891256E-3</v>
      </c>
    </row>
    <row r="219" spans="1:39">
      <c r="A219" s="1107">
        <v>13</v>
      </c>
      <c r="B219" s="132" t="s">
        <v>50</v>
      </c>
      <c r="C219" s="1067">
        <v>0</v>
      </c>
      <c r="D219" s="1067">
        <v>0</v>
      </c>
      <c r="E219" s="1067">
        <v>0</v>
      </c>
      <c r="F219" s="1067">
        <v>0</v>
      </c>
      <c r="G219" s="1067">
        <v>0</v>
      </c>
      <c r="H219" s="1067">
        <v>0</v>
      </c>
      <c r="I219" s="1067">
        <v>-8.3103552082008201E-7</v>
      </c>
      <c r="J219" s="1067">
        <v>-1.0861470150180218E-5</v>
      </c>
      <c r="K219" s="1067">
        <v>-1.7022473601683933E-7</v>
      </c>
      <c r="L219" s="1067">
        <v>-1.4991599879132655E-5</v>
      </c>
      <c r="M219" s="1067">
        <v>-3.4333509300230331E-5</v>
      </c>
      <c r="N219" s="1067">
        <v>0</v>
      </c>
      <c r="O219" s="1067">
        <v>-1.7670575811636906E-5</v>
      </c>
      <c r="P219" s="1067">
        <v>-2.2614649406122523E-5</v>
      </c>
      <c r="Q219" s="1067">
        <v>0.99650429774134164</v>
      </c>
      <c r="R219" s="1067">
        <v>-6.1196127832684947E-4</v>
      </c>
      <c r="S219" s="1067">
        <v>-2.4425568532689026E-4</v>
      </c>
      <c r="T219" s="1067">
        <v>-3.4028662917571058E-4</v>
      </c>
      <c r="U219" s="1067">
        <v>-1.2801195408618886E-4</v>
      </c>
      <c r="V219" s="1067">
        <v>-2.6751864559122442E-4</v>
      </c>
      <c r="W219" s="1067">
        <v>-4.4925809645060002E-5</v>
      </c>
      <c r="X219" s="1067">
        <v>-8.3067077553660945E-5</v>
      </c>
      <c r="Y219" s="1067">
        <v>-2.5561418410984337E-6</v>
      </c>
      <c r="Z219" s="1067">
        <v>-5.7617772464760822E-7</v>
      </c>
      <c r="AA219" s="1067">
        <v>-1.3142140420384666E-7</v>
      </c>
      <c r="AB219" s="1067">
        <v>0</v>
      </c>
      <c r="AC219" s="1067">
        <v>0</v>
      </c>
      <c r="AD219" s="1067">
        <v>-4.7975481638852759E-8</v>
      </c>
      <c r="AE219" s="1067">
        <v>-4.9347947473377669E-7</v>
      </c>
      <c r="AF219" s="1067">
        <v>-2.2826576652161246E-7</v>
      </c>
      <c r="AG219" s="1067">
        <v>-3.9505933419065299E-7</v>
      </c>
      <c r="AH219" s="1067">
        <v>-1.3038574681880101E-5</v>
      </c>
      <c r="AI219" s="1067">
        <v>-1.6458810203445855E-6</v>
      </c>
      <c r="AJ219" s="1067">
        <v>-3.8747075902215382E-6</v>
      </c>
      <c r="AK219" s="1067">
        <v>-3.5887215850943577E-6</v>
      </c>
      <c r="AL219" s="1067">
        <v>-9.5685383364874303E-6</v>
      </c>
      <c r="AM219" s="1118">
        <v>-8.4045623075739697E-5</v>
      </c>
    </row>
    <row r="220" spans="1:39">
      <c r="A220" s="1107">
        <v>14</v>
      </c>
      <c r="B220" s="132" t="s">
        <v>51</v>
      </c>
      <c r="C220" s="1067">
        <v>-1.9900934843128883E-4</v>
      </c>
      <c r="D220" s="1067">
        <v>-3.1331368734998879E-4</v>
      </c>
      <c r="E220" s="1067">
        <v>-8.2751843255727324E-5</v>
      </c>
      <c r="F220" s="1067">
        <v>-2.539592566981418E-4</v>
      </c>
      <c r="G220" s="1067">
        <v>0</v>
      </c>
      <c r="H220" s="1067">
        <v>0</v>
      </c>
      <c r="I220" s="1067">
        <v>-3.2682169546654955E-3</v>
      </c>
      <c r="J220" s="1067">
        <v>-9.4545396797954891E-4</v>
      </c>
      <c r="K220" s="1067">
        <v>-3.6055633289523974E-4</v>
      </c>
      <c r="L220" s="1067">
        <v>-1.9736091033158015E-3</v>
      </c>
      <c r="M220" s="1067">
        <v>-1.9120729502739317E-3</v>
      </c>
      <c r="N220" s="1067">
        <v>-8.1544064232063999E-4</v>
      </c>
      <c r="O220" s="1067">
        <v>-1.5038466462285141E-3</v>
      </c>
      <c r="P220" s="1067">
        <v>-6.1907110770109827E-4</v>
      </c>
      <c r="Q220" s="1067">
        <v>-4.2612933665811255E-4</v>
      </c>
      <c r="R220" s="1067">
        <v>0.98799064624557653</v>
      </c>
      <c r="S220" s="1067">
        <v>-5.7160272532298896E-3</v>
      </c>
      <c r="T220" s="1067">
        <v>-2.519738748498894E-3</v>
      </c>
      <c r="U220" s="1067">
        <v>-7.8426857809973851E-4</v>
      </c>
      <c r="V220" s="1067">
        <v>-3.9134077636483171E-3</v>
      </c>
      <c r="W220" s="1067">
        <v>-9.5732304537012361E-4</v>
      </c>
      <c r="X220" s="1067">
        <v>-1.4125949758498769E-2</v>
      </c>
      <c r="Y220" s="1067">
        <v>-9.4437514212120953E-5</v>
      </c>
      <c r="Z220" s="1067">
        <v>-4.5544775228445914E-5</v>
      </c>
      <c r="AA220" s="1067">
        <v>-4.6612555458015926E-4</v>
      </c>
      <c r="AB220" s="1067">
        <v>-9.7150203293618386E-6</v>
      </c>
      <c r="AC220" s="1067">
        <v>-3.7744102622318056E-5</v>
      </c>
      <c r="AD220" s="1067">
        <v>-2.2548384557017801E-4</v>
      </c>
      <c r="AE220" s="1067">
        <v>-4.310560316625803E-5</v>
      </c>
      <c r="AF220" s="1067">
        <v>-1.388215985684976E-4</v>
      </c>
      <c r="AG220" s="1067">
        <v>-1.7568147957721648E-5</v>
      </c>
      <c r="AH220" s="1067">
        <v>-5.521407045275421E-5</v>
      </c>
      <c r="AI220" s="1067">
        <v>-2.9364271358794198E-4</v>
      </c>
      <c r="AJ220" s="1067">
        <v>-2.5419721397654818E-4</v>
      </c>
      <c r="AK220" s="1067">
        <v>-3.1096085169022398E-4</v>
      </c>
      <c r="AL220" s="1067">
        <v>-3.9782845358826261E-5</v>
      </c>
      <c r="AM220" s="1118">
        <v>-9.9286789479201189E-4</v>
      </c>
    </row>
    <row r="221" spans="1:39">
      <c r="A221" s="1107">
        <v>15</v>
      </c>
      <c r="B221" s="132" t="s">
        <v>52</v>
      </c>
      <c r="C221" s="1067">
        <v>0</v>
      </c>
      <c r="D221" s="1067">
        <v>0</v>
      </c>
      <c r="E221" s="1067">
        <v>-1.9042538545747116E-5</v>
      </c>
      <c r="F221" s="1067">
        <v>0</v>
      </c>
      <c r="G221" s="1067">
        <v>0</v>
      </c>
      <c r="H221" s="1067">
        <v>0</v>
      </c>
      <c r="I221" s="1067">
        <v>-4.423776971107916E-4</v>
      </c>
      <c r="J221" s="1067">
        <v>-2.8285211926150929E-8</v>
      </c>
      <c r="K221" s="1067">
        <v>0</v>
      </c>
      <c r="L221" s="1067">
        <v>-4.7144906725397965E-5</v>
      </c>
      <c r="M221" s="1067">
        <v>-3.4101435566803235E-6</v>
      </c>
      <c r="N221" s="1067">
        <v>-2.4855955592731028E-5</v>
      </c>
      <c r="O221" s="1067">
        <v>-1.7870913770057925E-4</v>
      </c>
      <c r="P221" s="1067">
        <v>-1.5564665410097754E-4</v>
      </c>
      <c r="Q221" s="1067">
        <v>-7.565288460191849E-5</v>
      </c>
      <c r="R221" s="1067">
        <v>-1.4239952718277519E-4</v>
      </c>
      <c r="S221" s="1067">
        <v>0.98045585850853978</v>
      </c>
      <c r="T221" s="1067">
        <v>-4.5626575368971754E-4</v>
      </c>
      <c r="U221" s="1067">
        <v>-6.845347265013608E-4</v>
      </c>
      <c r="V221" s="1067">
        <v>-1.9837541383930122E-3</v>
      </c>
      <c r="W221" s="1067">
        <v>-2.0768036675094772E-4</v>
      </c>
      <c r="X221" s="1067">
        <v>-6.3539768339568878E-4</v>
      </c>
      <c r="Y221" s="1067">
        <v>-4.3332785831097744E-7</v>
      </c>
      <c r="Z221" s="1067">
        <v>-1.3894084142365571E-4</v>
      </c>
      <c r="AA221" s="1067">
        <v>-7.6810742885554399E-7</v>
      </c>
      <c r="AB221" s="1067">
        <v>0</v>
      </c>
      <c r="AC221" s="1067">
        <v>0</v>
      </c>
      <c r="AD221" s="1067">
        <v>-7.6331682371967716E-6</v>
      </c>
      <c r="AE221" s="1067">
        <v>-8.3332217749593229E-7</v>
      </c>
      <c r="AF221" s="1067">
        <v>-3.4552537174749338E-6</v>
      </c>
      <c r="AG221" s="1067">
        <v>0</v>
      </c>
      <c r="AH221" s="1067">
        <v>0</v>
      </c>
      <c r="AI221" s="1067">
        <v>0</v>
      </c>
      <c r="AJ221" s="1067">
        <v>-3.1287176125602005E-3</v>
      </c>
      <c r="AK221" s="1067">
        <v>-9.975812203460115E-5</v>
      </c>
      <c r="AL221" s="1067">
        <v>-5.4599905784719228E-3</v>
      </c>
      <c r="AM221" s="1118">
        <v>0</v>
      </c>
    </row>
    <row r="222" spans="1:39">
      <c r="A222" s="1107">
        <v>16</v>
      </c>
      <c r="B222" s="132" t="s">
        <v>53</v>
      </c>
      <c r="C222" s="1067">
        <v>-5.202524443478058E-7</v>
      </c>
      <c r="D222" s="1067">
        <v>-2.4564464842007457E-5</v>
      </c>
      <c r="E222" s="1067">
        <v>-2.0400030108192923E-6</v>
      </c>
      <c r="F222" s="1067">
        <v>-8.9612842770978759E-5</v>
      </c>
      <c r="G222" s="1067">
        <v>0</v>
      </c>
      <c r="H222" s="1067">
        <v>0</v>
      </c>
      <c r="I222" s="1067">
        <v>-2.372632001221876E-5</v>
      </c>
      <c r="J222" s="1067">
        <v>-1.5406307056121575E-6</v>
      </c>
      <c r="K222" s="1067">
        <v>-1.0879633143129862E-6</v>
      </c>
      <c r="L222" s="1067">
        <v>-5.9683818908745247E-6</v>
      </c>
      <c r="M222" s="1067">
        <v>-1.5501231571971464E-5</v>
      </c>
      <c r="N222" s="1067">
        <v>-1.2052786328543032E-6</v>
      </c>
      <c r="O222" s="1067">
        <v>-3.0556313250610067E-6</v>
      </c>
      <c r="P222" s="1067">
        <v>-7.2182687668661464E-7</v>
      </c>
      <c r="Q222" s="1067">
        <v>-3.7062194672992815E-6</v>
      </c>
      <c r="R222" s="1067">
        <v>-3.3895907248608653E-4</v>
      </c>
      <c r="S222" s="1067">
        <v>-3.9123807714714067E-3</v>
      </c>
      <c r="T222" s="1067">
        <v>0.97588740413274067</v>
      </c>
      <c r="U222" s="1067">
        <v>-3.8825872830976112E-3</v>
      </c>
      <c r="V222" s="1067">
        <v>-1.3474074398991287E-2</v>
      </c>
      <c r="W222" s="1067">
        <v>-6.1288314041667223E-5</v>
      </c>
      <c r="X222" s="1067">
        <v>-6.6277994954824261E-4</v>
      </c>
      <c r="Y222" s="1067">
        <v>-1.19975309028024E-6</v>
      </c>
      <c r="Z222" s="1067">
        <v>-4.0347071733418906E-6</v>
      </c>
      <c r="AA222" s="1067">
        <v>-3.2818615237596949E-5</v>
      </c>
      <c r="AB222" s="1067">
        <v>-7.0324887659745476E-6</v>
      </c>
      <c r="AC222" s="1067">
        <v>-1.278694098886131E-6</v>
      </c>
      <c r="AD222" s="1067">
        <v>-1.7956612406860482E-5</v>
      </c>
      <c r="AE222" s="1067">
        <v>-1.2736522079115342E-4</v>
      </c>
      <c r="AF222" s="1067">
        <v>-5.9889029413103066E-5</v>
      </c>
      <c r="AG222" s="1067">
        <v>-1.2210235130430362E-4</v>
      </c>
      <c r="AH222" s="1067">
        <v>-5.9942417086964595E-6</v>
      </c>
      <c r="AI222" s="1067">
        <v>-6.4730167499881107E-6</v>
      </c>
      <c r="AJ222" s="1067">
        <v>-1.6342495076129887E-3</v>
      </c>
      <c r="AK222" s="1067">
        <v>-2.7363970631814634E-5</v>
      </c>
      <c r="AL222" s="1067">
        <v>-2.0214446136214955E-3</v>
      </c>
      <c r="AM222" s="1118">
        <v>-1.4284727160551654E-4</v>
      </c>
    </row>
    <row r="223" spans="1:39">
      <c r="A223" s="1107">
        <v>17</v>
      </c>
      <c r="B223" s="132" t="s">
        <v>54</v>
      </c>
      <c r="C223" s="1067">
        <v>0</v>
      </c>
      <c r="D223" s="1067">
        <v>0</v>
      </c>
      <c r="E223" s="1067">
        <v>0</v>
      </c>
      <c r="F223" s="1067">
        <v>-5.1715960686213929E-3</v>
      </c>
      <c r="G223" s="1067">
        <v>-4.1358156156620519E-3</v>
      </c>
      <c r="H223" s="1067">
        <v>-6.7224261666945203E-3</v>
      </c>
      <c r="I223" s="1067">
        <v>-5.1643234452368483E-6</v>
      </c>
      <c r="J223" s="1067">
        <v>0</v>
      </c>
      <c r="K223" s="1067">
        <v>0</v>
      </c>
      <c r="L223" s="1067">
        <v>0</v>
      </c>
      <c r="M223" s="1067">
        <v>0</v>
      </c>
      <c r="N223" s="1067">
        <v>0</v>
      </c>
      <c r="O223" s="1067">
        <v>0</v>
      </c>
      <c r="P223" s="1067">
        <v>0</v>
      </c>
      <c r="Q223" s="1067">
        <v>0</v>
      </c>
      <c r="R223" s="1067">
        <v>0</v>
      </c>
      <c r="S223" s="1067">
        <v>-6.4253687633661092E-7</v>
      </c>
      <c r="T223" s="1067">
        <v>0</v>
      </c>
      <c r="U223" s="1067">
        <v>0.90403031146296353</v>
      </c>
      <c r="V223" s="1067">
        <v>0</v>
      </c>
      <c r="W223" s="1067">
        <v>0</v>
      </c>
      <c r="X223" s="1067">
        <v>0</v>
      </c>
      <c r="Y223" s="1067">
        <v>0</v>
      </c>
      <c r="Z223" s="1067">
        <v>0</v>
      </c>
      <c r="AA223" s="1067">
        <v>0</v>
      </c>
      <c r="AB223" s="1067">
        <v>0</v>
      </c>
      <c r="AC223" s="1067">
        <v>0</v>
      </c>
      <c r="AD223" s="1067">
        <v>-1.7192958642459114E-3</v>
      </c>
      <c r="AE223" s="1067">
        <v>0</v>
      </c>
      <c r="AF223" s="1067">
        <v>-2.0746791924479625E-4</v>
      </c>
      <c r="AG223" s="1067">
        <v>-5.2479739900559045E-6</v>
      </c>
      <c r="AH223" s="1067">
        <v>0</v>
      </c>
      <c r="AI223" s="1067">
        <v>0</v>
      </c>
      <c r="AJ223" s="1067">
        <v>-7.5261098085278996E-3</v>
      </c>
      <c r="AK223" s="1067">
        <v>-8.9494077729374919E-6</v>
      </c>
      <c r="AL223" s="1067">
        <v>0</v>
      </c>
      <c r="AM223" s="1118">
        <v>0</v>
      </c>
    </row>
    <row r="224" spans="1:39">
      <c r="A224" s="1107">
        <v>18</v>
      </c>
      <c r="B224" s="132" t="s">
        <v>3</v>
      </c>
      <c r="C224" s="1067">
        <v>-1.0012107171736585E-5</v>
      </c>
      <c r="D224" s="1067">
        <v>0</v>
      </c>
      <c r="E224" s="1067">
        <v>-2.2125737554704002E-6</v>
      </c>
      <c r="F224" s="1067">
        <v>-5.2537511013853468E-7</v>
      </c>
      <c r="G224" s="1067">
        <v>0</v>
      </c>
      <c r="H224" s="1067">
        <v>0</v>
      </c>
      <c r="I224" s="1067">
        <v>-1.0149348431242588E-6</v>
      </c>
      <c r="J224" s="1067">
        <v>-4.8799970258242918E-7</v>
      </c>
      <c r="K224" s="1067">
        <v>-5.6287654368761984E-7</v>
      </c>
      <c r="L224" s="1067">
        <v>-1.6197230101029653E-6</v>
      </c>
      <c r="M224" s="1067">
        <v>-2.1846474857214904E-6</v>
      </c>
      <c r="N224" s="1067">
        <v>-1.6441242057309139E-7</v>
      </c>
      <c r="O224" s="1067">
        <v>-8.9604927143868883E-7</v>
      </c>
      <c r="P224" s="1067">
        <v>-1.6903028365188089E-7</v>
      </c>
      <c r="Q224" s="1067">
        <v>-6.5880598097406643E-7</v>
      </c>
      <c r="R224" s="1067">
        <v>-1.9398284873752167E-6</v>
      </c>
      <c r="S224" s="1067">
        <v>-2.0529935620176428E-4</v>
      </c>
      <c r="T224" s="1067">
        <v>-1.2219297677193101E-5</v>
      </c>
      <c r="U224" s="1067">
        <v>-2.744277545256188E-5</v>
      </c>
      <c r="V224" s="1067">
        <v>0.99745132856330609</v>
      </c>
      <c r="W224" s="1067">
        <v>-3.6419176658686135E-6</v>
      </c>
      <c r="X224" s="1067">
        <v>-4.8384220255263614E-6</v>
      </c>
      <c r="Y224" s="1067">
        <v>0</v>
      </c>
      <c r="Z224" s="1067">
        <v>-2.3749235309456902E-6</v>
      </c>
      <c r="AA224" s="1067">
        <v>-6.2729618616851445E-5</v>
      </c>
      <c r="AB224" s="1067">
        <v>-3.0834389541190014E-6</v>
      </c>
      <c r="AC224" s="1067">
        <v>-1.4122180890627502E-7</v>
      </c>
      <c r="AD224" s="1067">
        <v>-1.1572070473519489E-6</v>
      </c>
      <c r="AE224" s="1067">
        <v>-1.2308360498233861E-5</v>
      </c>
      <c r="AF224" s="1067">
        <v>-1.9243443901271595E-5</v>
      </c>
      <c r="AG224" s="1067">
        <v>-5.3241696723056534E-7</v>
      </c>
      <c r="AH224" s="1067">
        <v>-4.7082769460288893E-4</v>
      </c>
      <c r="AI224" s="1067">
        <v>-1.2870901773973347E-6</v>
      </c>
      <c r="AJ224" s="1067">
        <v>-3.7505632063172018E-5</v>
      </c>
      <c r="AK224" s="1067">
        <v>-1.750940104284759E-5</v>
      </c>
      <c r="AL224" s="1067">
        <v>0</v>
      </c>
      <c r="AM224" s="1118">
        <v>0</v>
      </c>
    </row>
    <row r="225" spans="1:39">
      <c r="A225" s="1107">
        <v>19</v>
      </c>
      <c r="B225" s="132" t="s">
        <v>55</v>
      </c>
      <c r="C225" s="1067">
        <v>-1.6485053474613242E-3</v>
      </c>
      <c r="D225" s="1067">
        <v>-1.8618512448391537E-4</v>
      </c>
      <c r="E225" s="1067">
        <v>-2.5500760043607506E-3</v>
      </c>
      <c r="F225" s="1067">
        <v>-3.7616118674346256E-3</v>
      </c>
      <c r="G225" s="1067">
        <v>-1.108968410721028E-3</v>
      </c>
      <c r="H225" s="1067">
        <v>-5.8271071951265319E-3</v>
      </c>
      <c r="I225" s="1067">
        <v>-2.1052036658596039E-3</v>
      </c>
      <c r="J225" s="1067">
        <v>-3.5705503592332161E-3</v>
      </c>
      <c r="K225" s="1067">
        <v>-5.9909133865770521E-3</v>
      </c>
      <c r="L225" s="1067">
        <v>-5.6924831007526345E-3</v>
      </c>
      <c r="M225" s="1067">
        <v>-7.7110861404674508E-3</v>
      </c>
      <c r="N225" s="1067">
        <v>-6.9472259390137409E-4</v>
      </c>
      <c r="O225" s="1067">
        <v>-2.8291605978487625E-3</v>
      </c>
      <c r="P225" s="1067">
        <v>-2.3102795764512267E-3</v>
      </c>
      <c r="Q225" s="1067">
        <v>-4.9747803145889901E-3</v>
      </c>
      <c r="R225" s="1067">
        <v>-1.837225213883047E-3</v>
      </c>
      <c r="S225" s="1067">
        <v>-5.7495494725098096E-3</v>
      </c>
      <c r="T225" s="1067">
        <v>-7.709112616692256E-3</v>
      </c>
      <c r="U225" s="1067">
        <v>-1.0195886892192616E-2</v>
      </c>
      <c r="V225" s="1067">
        <v>-1.7343772116385155E-2</v>
      </c>
      <c r="W225" s="1067">
        <v>0.96201501052376714</v>
      </c>
      <c r="X225" s="1067">
        <v>-3.7497768023894598E-3</v>
      </c>
      <c r="Y225" s="1067">
        <v>-1.1177659874743319E-3</v>
      </c>
      <c r="Z225" s="1067">
        <v>-3.6107771941801536E-3</v>
      </c>
      <c r="AA225" s="1067">
        <v>-2.7239820319451291E-3</v>
      </c>
      <c r="AB225" s="1067">
        <v>-4.0657536772024435E-3</v>
      </c>
      <c r="AC225" s="1067">
        <v>-7.7612849833342913E-5</v>
      </c>
      <c r="AD225" s="1067">
        <v>-1.057215810919632E-3</v>
      </c>
      <c r="AE225" s="1067">
        <v>-4.231606299614203E-3</v>
      </c>
      <c r="AF225" s="1067">
        <v>-2.1071987396700169E-3</v>
      </c>
      <c r="AG225" s="1067">
        <v>-4.6225802377446099E-3</v>
      </c>
      <c r="AH225" s="1067">
        <v>-1.6695955792366433E-3</v>
      </c>
      <c r="AI225" s="1067">
        <v>-1.1804449284857207E-2</v>
      </c>
      <c r="AJ225" s="1067">
        <v>-5.0144138088644282E-3</v>
      </c>
      <c r="AK225" s="1067">
        <v>-2.3281443326305514E-3</v>
      </c>
      <c r="AL225" s="1067">
        <v>-3.8894235755862296E-2</v>
      </c>
      <c r="AM225" s="1118">
        <v>-2.9011045268494168E-3</v>
      </c>
    </row>
    <row r="226" spans="1:39">
      <c r="A226" s="1107">
        <v>20</v>
      </c>
      <c r="B226" s="132" t="s">
        <v>56</v>
      </c>
      <c r="C226" s="1067">
        <v>-5.8656541835196618E-3</v>
      </c>
      <c r="D226" s="1067">
        <v>-4.3926202380482737E-3</v>
      </c>
      <c r="E226" s="1067">
        <v>-1.2627543192477583E-3</v>
      </c>
      <c r="F226" s="1067">
        <v>-1.1694812547819434E-3</v>
      </c>
      <c r="G226" s="1067">
        <v>0</v>
      </c>
      <c r="H226" s="1067">
        <v>0</v>
      </c>
      <c r="I226" s="1067">
        <v>-5.7269638037324815E-3</v>
      </c>
      <c r="J226" s="1067">
        <v>-1.0511349564800449E-3</v>
      </c>
      <c r="K226" s="1067">
        <v>-3.2460262730591338E-3</v>
      </c>
      <c r="L226" s="1067">
        <v>-5.0833707639701313E-3</v>
      </c>
      <c r="M226" s="1067">
        <v>-4.4395713534239939E-3</v>
      </c>
      <c r="N226" s="1067">
        <v>-1.6725248322366906E-2</v>
      </c>
      <c r="O226" s="1067">
        <v>-1.7328795499347446E-2</v>
      </c>
      <c r="P226" s="1067">
        <v>-5.8299222444676505E-3</v>
      </c>
      <c r="Q226" s="1067">
        <v>-2.9775083789392799E-3</v>
      </c>
      <c r="R226" s="1067">
        <v>-8.2500707845561093E-3</v>
      </c>
      <c r="S226" s="1067">
        <v>-2.2037013944923695E-3</v>
      </c>
      <c r="T226" s="1067">
        <v>-4.3049591652922258E-3</v>
      </c>
      <c r="U226" s="1067">
        <v>-7.9523704960826906E-4</v>
      </c>
      <c r="V226" s="1067">
        <v>-4.2651019539763505E-3</v>
      </c>
      <c r="W226" s="1067">
        <v>-3.0252643794834999E-3</v>
      </c>
      <c r="X226" s="1067">
        <v>0.99756305696222125</v>
      </c>
      <c r="Y226" s="1067">
        <v>-5.6236415289905334E-2</v>
      </c>
      <c r="Z226" s="1067">
        <v>-1.143427454844018E-2</v>
      </c>
      <c r="AA226" s="1067">
        <v>-6.2496420340290015E-3</v>
      </c>
      <c r="AB226" s="1067">
        <v>-3.6847044031918532E-3</v>
      </c>
      <c r="AC226" s="1067">
        <v>-4.3863249154216528E-2</v>
      </c>
      <c r="AD226" s="1067">
        <v>-8.757261493860153E-3</v>
      </c>
      <c r="AE226" s="1067">
        <v>-5.8881849869737235E-3</v>
      </c>
      <c r="AF226" s="1067">
        <v>-1.2991786428924181E-2</v>
      </c>
      <c r="AG226" s="1067">
        <v>-1.0015776357874399E-2</v>
      </c>
      <c r="AH226" s="1067">
        <v>-6.5262767258618942E-3</v>
      </c>
      <c r="AI226" s="1067">
        <v>-2.4761698788437624E-3</v>
      </c>
      <c r="AJ226" s="1067">
        <v>-2.7461600859251035E-3</v>
      </c>
      <c r="AK226" s="1067">
        <v>-5.5823950005589552E-3</v>
      </c>
      <c r="AL226" s="1067">
        <v>0</v>
      </c>
      <c r="AM226" s="1118">
        <v>0</v>
      </c>
    </row>
    <row r="227" spans="1:39">
      <c r="A227" s="1107">
        <v>21</v>
      </c>
      <c r="B227" s="132" t="s">
        <v>57</v>
      </c>
      <c r="C227" s="1067">
        <v>-5.0809653599607294E-3</v>
      </c>
      <c r="D227" s="1067">
        <v>-6.2424507817558485E-3</v>
      </c>
      <c r="E227" s="1067">
        <v>-3.6296189175594835E-3</v>
      </c>
      <c r="F227" s="1067">
        <v>-2.3946069711243243E-3</v>
      </c>
      <c r="G227" s="1067">
        <v>0</v>
      </c>
      <c r="H227" s="1067">
        <v>0</v>
      </c>
      <c r="I227" s="1067">
        <v>-1.9212539690366206E-2</v>
      </c>
      <c r="J227" s="1067">
        <v>-6.3303139206133535E-3</v>
      </c>
      <c r="K227" s="1067">
        <v>-6.9408971287902143E-3</v>
      </c>
      <c r="L227" s="1067">
        <v>-1.9932235897395425E-2</v>
      </c>
      <c r="M227" s="1067">
        <v>-1.3901118262270126E-2</v>
      </c>
      <c r="N227" s="1067">
        <v>-1.4738082027990073E-2</v>
      </c>
      <c r="O227" s="1067">
        <v>-3.3009854602730586E-2</v>
      </c>
      <c r="P227" s="1067">
        <v>-2.2578266201171319E-2</v>
      </c>
      <c r="Q227" s="1067">
        <v>-1.7028734472615086E-2</v>
      </c>
      <c r="R227" s="1067">
        <v>-1.3778280377911357E-2</v>
      </c>
      <c r="S227" s="1067">
        <v>-5.9346333888427314E-3</v>
      </c>
      <c r="T227" s="1067">
        <v>-1.0265659876866236E-2</v>
      </c>
      <c r="U227" s="1067">
        <v>-5.1947562346147573E-3</v>
      </c>
      <c r="V227" s="1067">
        <v>-1.0918108344834584E-2</v>
      </c>
      <c r="W227" s="1067">
        <v>-1.0198726852931255E-2</v>
      </c>
      <c r="X227" s="1067">
        <v>-2.8662995041067703E-3</v>
      </c>
      <c r="Y227" s="1067">
        <v>0.96809421568900467</v>
      </c>
      <c r="Z227" s="1067">
        <v>-1.9591007671353994E-2</v>
      </c>
      <c r="AA227" s="1067">
        <v>-1.3452127912677083E-2</v>
      </c>
      <c r="AB227" s="1067">
        <v>-1.882202284051135E-3</v>
      </c>
      <c r="AC227" s="1067">
        <v>-1.248935663345324E-3</v>
      </c>
      <c r="AD227" s="1067">
        <v>-9.2921508161420783E-3</v>
      </c>
      <c r="AE227" s="1067">
        <v>-5.1929651321654382E-3</v>
      </c>
      <c r="AF227" s="1067">
        <v>-5.3930573627465573E-3</v>
      </c>
      <c r="AG227" s="1067">
        <v>-1.2074071421631942E-2</v>
      </c>
      <c r="AH227" s="1067">
        <v>-8.5531359650646462E-3</v>
      </c>
      <c r="AI227" s="1067">
        <v>-2.3162989876228377E-3</v>
      </c>
      <c r="AJ227" s="1067">
        <v>-3.1311816908783374E-3</v>
      </c>
      <c r="AK227" s="1067">
        <v>-1.4935639305954089E-2</v>
      </c>
      <c r="AL227" s="1067">
        <v>0</v>
      </c>
      <c r="AM227" s="1118">
        <v>-4.5244605316878241E-3</v>
      </c>
    </row>
    <row r="228" spans="1:39">
      <c r="A228" s="1107">
        <v>22</v>
      </c>
      <c r="B228" s="132" t="s">
        <v>58</v>
      </c>
      <c r="C228" s="1067">
        <v>-3.8314368300992543E-4</v>
      </c>
      <c r="D228" s="1067">
        <v>-2.7665559693648293E-3</v>
      </c>
      <c r="E228" s="1067">
        <v>-2.3603498938349745E-4</v>
      </c>
      <c r="F228" s="1067">
        <v>-2.2627873445679831E-4</v>
      </c>
      <c r="G228" s="1067">
        <v>0</v>
      </c>
      <c r="H228" s="1067">
        <v>-3.0624970860981052E-3</v>
      </c>
      <c r="I228" s="1067">
        <v>-3.8895915629791732E-3</v>
      </c>
      <c r="J228" s="1067">
        <v>-2.0633336845627482E-3</v>
      </c>
      <c r="K228" s="1067">
        <v>-1.0900931924514201E-3</v>
      </c>
      <c r="L228" s="1067">
        <v>-4.3046663309152852E-3</v>
      </c>
      <c r="M228" s="1067">
        <v>-8.0779255521495723E-3</v>
      </c>
      <c r="N228" s="1067">
        <v>-1.1906405967161604E-3</v>
      </c>
      <c r="O228" s="1067">
        <v>-5.5848904293566582E-3</v>
      </c>
      <c r="P228" s="1067">
        <v>-2.0301444031315058E-3</v>
      </c>
      <c r="Q228" s="1067">
        <v>-2.1482190668505284E-3</v>
      </c>
      <c r="R228" s="1067">
        <v>-1.621742518350833E-3</v>
      </c>
      <c r="S228" s="1067">
        <v>-2.1014464899797155E-3</v>
      </c>
      <c r="T228" s="1067">
        <v>-1.8722233348691616E-3</v>
      </c>
      <c r="U228" s="1067">
        <v>-1.2311194143893218E-3</v>
      </c>
      <c r="V228" s="1067">
        <v>-2.4704418798208922E-3</v>
      </c>
      <c r="W228" s="1067">
        <v>-1.6250842903922343E-3</v>
      </c>
      <c r="X228" s="1067">
        <v>-2.7940846470999687E-3</v>
      </c>
      <c r="Y228" s="1067">
        <v>-3.4648895331727846E-3</v>
      </c>
      <c r="Z228" s="1067">
        <v>0.97411654732693853</v>
      </c>
      <c r="AA228" s="1067">
        <v>-3.6971249337326411E-3</v>
      </c>
      <c r="AB228" s="1067">
        <v>-2.4328933164449477E-3</v>
      </c>
      <c r="AC228" s="1067">
        <v>-2.4741393990821391E-4</v>
      </c>
      <c r="AD228" s="1067">
        <v>-5.1245955860026397E-3</v>
      </c>
      <c r="AE228" s="1067">
        <v>-4.5192680921280317E-3</v>
      </c>
      <c r="AF228" s="1067">
        <v>-1.7217756352346417E-2</v>
      </c>
      <c r="AG228" s="1067">
        <v>-9.0161440844382587E-3</v>
      </c>
      <c r="AH228" s="1067">
        <v>-1.1393878396295676E-2</v>
      </c>
      <c r="AI228" s="1067">
        <v>-3.0244790665158033E-3</v>
      </c>
      <c r="AJ228" s="1067">
        <v>-1.4577672090693825E-3</v>
      </c>
      <c r="AK228" s="1067">
        <v>-2.3911612545008284E-2</v>
      </c>
      <c r="AL228" s="1067">
        <v>0</v>
      </c>
      <c r="AM228" s="1118">
        <v>-1.2227079793452878E-2</v>
      </c>
    </row>
    <row r="229" spans="1:39">
      <c r="A229" s="1107">
        <v>23</v>
      </c>
      <c r="B229" s="132" t="s">
        <v>59</v>
      </c>
      <c r="C229" s="1067">
        <v>-2.128743370368379E-2</v>
      </c>
      <c r="D229" s="1067">
        <v>-1.5142270167160419E-2</v>
      </c>
      <c r="E229" s="1067">
        <v>-7.9713548252184352E-3</v>
      </c>
      <c r="F229" s="1067">
        <v>-2.2450882885349899E-2</v>
      </c>
      <c r="G229" s="1067">
        <v>-1.9672276346733138E-2</v>
      </c>
      <c r="H229" s="1067">
        <v>-2.7335010821069733E-2</v>
      </c>
      <c r="I229" s="1067">
        <v>-1.3736000063827207E-2</v>
      </c>
      <c r="J229" s="1067">
        <v>-3.2765260405174357E-2</v>
      </c>
      <c r="K229" s="1067">
        <v>-3.1148051847699434E-2</v>
      </c>
      <c r="L229" s="1067">
        <v>-4.6136323576160924E-2</v>
      </c>
      <c r="M229" s="1067">
        <v>-2.4476140415132606E-2</v>
      </c>
      <c r="N229" s="1067">
        <v>-5.4188835906472534E-2</v>
      </c>
      <c r="O229" s="1067">
        <v>-2.0256990554728651E-2</v>
      </c>
      <c r="P229" s="1067">
        <v>-2.0082100929202075E-2</v>
      </c>
      <c r="Q229" s="1067">
        <v>-1.6349795008616559E-2</v>
      </c>
      <c r="R229" s="1067">
        <v>-2.9281114813476908E-2</v>
      </c>
      <c r="S229" s="1067">
        <v>-3.1458981690478817E-2</v>
      </c>
      <c r="T229" s="1067">
        <v>-2.5055617698876858E-2</v>
      </c>
      <c r="U229" s="1067">
        <v>-1.9256725591813562E-2</v>
      </c>
      <c r="V229" s="1067">
        <v>-5.2138136337613952E-2</v>
      </c>
      <c r="W229" s="1067">
        <v>-3.4779749108841768E-2</v>
      </c>
      <c r="X229" s="1067">
        <v>-3.2607361242716265E-2</v>
      </c>
      <c r="Y229" s="1067">
        <v>-3.6270678010083992E-3</v>
      </c>
      <c r="Z229" s="1067">
        <v>-6.6725796215828187E-3</v>
      </c>
      <c r="AA229" s="1067">
        <v>0.99172055511885759</v>
      </c>
      <c r="AB229" s="1067">
        <v>-2.6615435248688989E-3</v>
      </c>
      <c r="AC229" s="1067">
        <v>-4.3543777442052125E-4</v>
      </c>
      <c r="AD229" s="1067">
        <v>-1.8284284111256544E-2</v>
      </c>
      <c r="AE229" s="1067">
        <v>-6.8244476442902314E-3</v>
      </c>
      <c r="AF229" s="1067">
        <v>-3.7512253225186329E-3</v>
      </c>
      <c r="AG229" s="1067">
        <v>-8.1249035912676192E-3</v>
      </c>
      <c r="AH229" s="1067">
        <v>-2.9688041206728459E-2</v>
      </c>
      <c r="AI229" s="1067">
        <v>-1.9007945536278686E-2</v>
      </c>
      <c r="AJ229" s="1067">
        <v>-1.6053616724056967E-2</v>
      </c>
      <c r="AK229" s="1067">
        <v>-3.4598242962986338E-2</v>
      </c>
      <c r="AL229" s="1067">
        <v>-0.1130768413028938</v>
      </c>
      <c r="AM229" s="1118">
        <v>-9.0272148818161448E-3</v>
      </c>
    </row>
    <row r="230" spans="1:39">
      <c r="A230" s="1107">
        <v>24</v>
      </c>
      <c r="B230" s="132" t="s">
        <v>4</v>
      </c>
      <c r="C230" s="1067">
        <v>-1.3235031164967728E-2</v>
      </c>
      <c r="D230" s="1067">
        <v>-1.5208623699096363E-2</v>
      </c>
      <c r="E230" s="1067">
        <v>-1.7008738360884318E-2</v>
      </c>
      <c r="F230" s="1067">
        <v>-1.5972232029289227E-2</v>
      </c>
      <c r="G230" s="1067">
        <v>-4.9884211045636249E-2</v>
      </c>
      <c r="H230" s="1067">
        <v>-4.5593001632620367E-2</v>
      </c>
      <c r="I230" s="1067">
        <v>-6.4179818125002855E-2</v>
      </c>
      <c r="J230" s="1067">
        <v>-7.5246200232729956E-3</v>
      </c>
      <c r="K230" s="1067">
        <v>-2.937986703449973E-2</v>
      </c>
      <c r="L230" s="1067">
        <v>-1.9087368632121873E-2</v>
      </c>
      <c r="M230" s="1067">
        <v>-1.516147357341314E-2</v>
      </c>
      <c r="N230" s="1067">
        <v>-5.1553078100968546E-3</v>
      </c>
      <c r="O230" s="1067">
        <v>-2.6437227538592158E-2</v>
      </c>
      <c r="P230" s="1067">
        <v>-7.7883050595993443E-3</v>
      </c>
      <c r="Q230" s="1067">
        <v>-8.8236147454569345E-3</v>
      </c>
      <c r="R230" s="1067">
        <v>-1.4706285937325182E-2</v>
      </c>
      <c r="S230" s="1067">
        <v>-1.2656931014046269E-2</v>
      </c>
      <c r="T230" s="1067">
        <v>-9.6649790035927812E-3</v>
      </c>
      <c r="U230" s="1067">
        <v>-6.9379651884049886E-3</v>
      </c>
      <c r="V230" s="1067">
        <v>-2.9951445740380313E-2</v>
      </c>
      <c r="W230" s="1067">
        <v>-1.5110936056827243E-2</v>
      </c>
      <c r="X230" s="1067">
        <v>-1.6360182017813134E-2</v>
      </c>
      <c r="Y230" s="1067">
        <v>-2.169510387933159E-2</v>
      </c>
      <c r="Z230" s="1067">
        <v>-5.1478686263927318E-3</v>
      </c>
      <c r="AA230" s="1067">
        <v>-5.0466070010577159E-2</v>
      </c>
      <c r="AB230" s="1067">
        <v>0.93256960130169364</v>
      </c>
      <c r="AC230" s="1067">
        <v>-5.0945410012353712E-2</v>
      </c>
      <c r="AD230" s="1067">
        <v>-4.1168956668069551E-2</v>
      </c>
      <c r="AE230" s="1067">
        <v>-1.2467108702873589E-2</v>
      </c>
      <c r="AF230" s="1067">
        <v>-1.987255930848174E-3</v>
      </c>
      <c r="AG230" s="1067">
        <v>-6.9443899307146742E-3</v>
      </c>
      <c r="AH230" s="1067">
        <v>-1.2062572130301019E-2</v>
      </c>
      <c r="AI230" s="1067">
        <v>-1.7041763083910907E-2</v>
      </c>
      <c r="AJ230" s="1067">
        <v>-3.3437738495500531E-2</v>
      </c>
      <c r="AK230" s="1067">
        <v>-1.7191033135181461E-2</v>
      </c>
      <c r="AL230" s="1067">
        <v>0</v>
      </c>
      <c r="AM230" s="1118">
        <v>-0.56874926619750776</v>
      </c>
    </row>
    <row r="231" spans="1:39">
      <c r="A231" s="1107">
        <v>25</v>
      </c>
      <c r="B231" s="132" t="s">
        <v>60</v>
      </c>
      <c r="C231" s="1067">
        <v>-2.475371444364946E-4</v>
      </c>
      <c r="D231" s="1067">
        <v>0</v>
      </c>
      <c r="E231" s="1067">
        <v>-1.3546921069030151E-3</v>
      </c>
      <c r="F231" s="1067">
        <v>-2.8570690968806716E-4</v>
      </c>
      <c r="G231" s="1067">
        <v>0</v>
      </c>
      <c r="H231" s="1067">
        <v>-7.7327854507268923E-3</v>
      </c>
      <c r="I231" s="1067">
        <v>-6.4845077793970213E-3</v>
      </c>
      <c r="J231" s="1067">
        <v>-9.6712297214394244E-4</v>
      </c>
      <c r="K231" s="1067">
        <v>-2.5588977343510033E-3</v>
      </c>
      <c r="L231" s="1067">
        <v>-2.9706998948814058E-3</v>
      </c>
      <c r="M231" s="1067">
        <v>-5.0749521422110092E-3</v>
      </c>
      <c r="N231" s="1067">
        <v>-3.8265949856108291E-3</v>
      </c>
      <c r="O231" s="1067">
        <v>-3.554014381225822E-3</v>
      </c>
      <c r="P231" s="1067">
        <v>-1.8972746939489174E-3</v>
      </c>
      <c r="Q231" s="1067">
        <v>-1.1485632026783607E-3</v>
      </c>
      <c r="R231" s="1067">
        <v>-4.597378462618984E-3</v>
      </c>
      <c r="S231" s="1067">
        <v>-2.6631673509860242E-3</v>
      </c>
      <c r="T231" s="1067">
        <v>-1.6766672557505271E-3</v>
      </c>
      <c r="U231" s="1067">
        <v>-8.8285085580783738E-4</v>
      </c>
      <c r="V231" s="1067">
        <v>-4.0331348363672722E-3</v>
      </c>
      <c r="W231" s="1067">
        <v>-2.9538782039096167E-3</v>
      </c>
      <c r="X231" s="1067">
        <v>-3.006094186492018E-3</v>
      </c>
      <c r="Y231" s="1067">
        <v>-8.4898881283198696E-3</v>
      </c>
      <c r="Z231" s="1067">
        <v>-1.6006432386844276E-3</v>
      </c>
      <c r="AA231" s="1067">
        <v>-2.6409158610043806E-2</v>
      </c>
      <c r="AB231" s="1067">
        <v>-1.1148644460855037E-2</v>
      </c>
      <c r="AC231" s="1067">
        <v>0.99732618270894302</v>
      </c>
      <c r="AD231" s="1067">
        <v>-1.0501742910170054E-2</v>
      </c>
      <c r="AE231" s="1067">
        <v>-1.8836602247337447E-2</v>
      </c>
      <c r="AF231" s="1067">
        <v>-5.6163551611291954E-4</v>
      </c>
      <c r="AG231" s="1067">
        <v>-7.5422058907741642E-3</v>
      </c>
      <c r="AH231" s="1067">
        <v>-4.8097515823640061E-3</v>
      </c>
      <c r="AI231" s="1067">
        <v>-1.8693260543697326E-2</v>
      </c>
      <c r="AJ231" s="1067">
        <v>-6.031154932055454E-3</v>
      </c>
      <c r="AK231" s="1067">
        <v>-1.446356046212955E-2</v>
      </c>
      <c r="AL231" s="1067">
        <v>0</v>
      </c>
      <c r="AM231" s="1118">
        <v>-1.8519378050426704E-3</v>
      </c>
    </row>
    <row r="232" spans="1:39">
      <c r="A232" s="1107">
        <v>26</v>
      </c>
      <c r="B232" s="132" t="s">
        <v>61</v>
      </c>
      <c r="C232" s="1067">
        <v>-3.013290332377146E-2</v>
      </c>
      <c r="D232" s="1067">
        <v>-4.5263034027049773E-2</v>
      </c>
      <c r="E232" s="1067">
        <v>-2.7327871787805883E-2</v>
      </c>
      <c r="F232" s="1067">
        <v>-1.8755705197489356E-2</v>
      </c>
      <c r="G232" s="1067">
        <v>0</v>
      </c>
      <c r="H232" s="1067">
        <v>0</v>
      </c>
      <c r="I232" s="1067">
        <v>-0.20365430647740987</v>
      </c>
      <c r="J232" s="1067">
        <v>-1.7202046776387397E-2</v>
      </c>
      <c r="K232" s="1067">
        <v>-1.178670729867881E-2</v>
      </c>
      <c r="L232" s="1067">
        <v>-3.3679942538132099E-2</v>
      </c>
      <c r="M232" s="1067">
        <v>-1.8080689033146739E-2</v>
      </c>
      <c r="N232" s="1067">
        <v>-5.196439667253603E-2</v>
      </c>
      <c r="O232" s="1067">
        <v>-4.6797433552000417E-2</v>
      </c>
      <c r="P232" s="1067">
        <v>-1.136993310340571E-2</v>
      </c>
      <c r="Q232" s="1067">
        <v>-1.2751128343238346E-2</v>
      </c>
      <c r="R232" s="1067">
        <v>-2.1398648230379388E-2</v>
      </c>
      <c r="S232" s="1067">
        <v>-1.2800161470929895E-2</v>
      </c>
      <c r="T232" s="1067">
        <v>-1.3193220640556898E-2</v>
      </c>
      <c r="U232" s="1067">
        <v>-1.1834453975600994E-2</v>
      </c>
      <c r="V232" s="1067">
        <v>-1.5768520553988325E-2</v>
      </c>
      <c r="W232" s="1067">
        <v>-3.4338547945429045E-2</v>
      </c>
      <c r="X232" s="1067">
        <v>-3.6746640207206055E-2</v>
      </c>
      <c r="Y232" s="1067">
        <v>-6.0400583575949286E-3</v>
      </c>
      <c r="Z232" s="1067">
        <v>-2.0240711955428627E-2</v>
      </c>
      <c r="AA232" s="1067">
        <v>-3.3748401442625905E-2</v>
      </c>
      <c r="AB232" s="1067">
        <v>-1.2860402099050466E-2</v>
      </c>
      <c r="AC232" s="1067">
        <v>-1.1390143843632318E-3</v>
      </c>
      <c r="AD232" s="1067">
        <v>0.94331104232703644</v>
      </c>
      <c r="AE232" s="1067">
        <v>-1.6487253135726097E-2</v>
      </c>
      <c r="AF232" s="1067">
        <v>-1.05672979398456E-2</v>
      </c>
      <c r="AG232" s="1067">
        <v>-1.0279842121703563E-2</v>
      </c>
      <c r="AH232" s="1067">
        <v>-1.2258279867117517E-2</v>
      </c>
      <c r="AI232" s="1067">
        <v>-1.9219759612132806E-2</v>
      </c>
      <c r="AJ232" s="1067">
        <v>-9.6795894961579088E-3</v>
      </c>
      <c r="AK232" s="1067">
        <v>-2.2837513985010081E-2</v>
      </c>
      <c r="AL232" s="1067">
        <v>-3.669928879545839E-2</v>
      </c>
      <c r="AM232" s="1118">
        <v>-3.2199444023216908E-2</v>
      </c>
    </row>
    <row r="233" spans="1:39">
      <c r="A233" s="1107">
        <v>27</v>
      </c>
      <c r="B233" s="132" t="s">
        <v>62</v>
      </c>
      <c r="C233" s="1067">
        <v>-1.7252783135664137E-3</v>
      </c>
      <c r="D233" s="1067">
        <v>-7.9982415779681086E-4</v>
      </c>
      <c r="E233" s="1067">
        <v>-1.3210633072986847E-3</v>
      </c>
      <c r="F233" s="1067">
        <v>-2.8479546886484579E-3</v>
      </c>
      <c r="G233" s="1067">
        <v>0</v>
      </c>
      <c r="H233" s="1067">
        <v>0</v>
      </c>
      <c r="I233" s="1067">
        <v>-6.0729420805644453E-3</v>
      </c>
      <c r="J233" s="1067">
        <v>-1.773130613046582E-3</v>
      </c>
      <c r="K233" s="1067">
        <v>-4.3729094379912348E-3</v>
      </c>
      <c r="L233" s="1067">
        <v>-4.0313655118730495E-3</v>
      </c>
      <c r="M233" s="1067">
        <v>-2.3072135378855722E-2</v>
      </c>
      <c r="N233" s="1067">
        <v>-4.6573847000495302E-3</v>
      </c>
      <c r="O233" s="1067">
        <v>-6.067688705035372E-3</v>
      </c>
      <c r="P233" s="1067">
        <v>-2.4308795461016781E-3</v>
      </c>
      <c r="Q233" s="1067">
        <v>-5.1701704960181935E-3</v>
      </c>
      <c r="R233" s="1067">
        <v>-8.4416991282787422E-3</v>
      </c>
      <c r="S233" s="1067">
        <v>-7.5805354716243075E-3</v>
      </c>
      <c r="T233" s="1067">
        <v>-8.4012253067907456E-3</v>
      </c>
      <c r="U233" s="1067">
        <v>-2.6815310864028545E-3</v>
      </c>
      <c r="V233" s="1067">
        <v>-5.9265844141335993E-3</v>
      </c>
      <c r="W233" s="1067">
        <v>-4.816627721912028E-3</v>
      </c>
      <c r="X233" s="1067">
        <v>-8.4828542346356631E-3</v>
      </c>
      <c r="Y233" s="1067">
        <v>-6.7962054808641337E-3</v>
      </c>
      <c r="Z233" s="1067">
        <v>-9.3024159529938085E-3</v>
      </c>
      <c r="AA233" s="1067">
        <v>-2.7882044581474977E-2</v>
      </c>
      <c r="AB233" s="1067">
        <v>-3.1925026710672565E-2</v>
      </c>
      <c r="AC233" s="1067">
        <v>-7.5436727683055418E-4</v>
      </c>
      <c r="AD233" s="1067">
        <v>-7.949159727160135E-3</v>
      </c>
      <c r="AE233" s="1067">
        <v>0.91935074484340695</v>
      </c>
      <c r="AF233" s="1067">
        <v>-1.3499757783167149E-2</v>
      </c>
      <c r="AG233" s="1067">
        <v>-1.7304469606672066E-2</v>
      </c>
      <c r="AH233" s="1067">
        <v>-1.0236620784150755E-2</v>
      </c>
      <c r="AI233" s="1067">
        <v>-4.6263800242469427E-2</v>
      </c>
      <c r="AJ233" s="1067">
        <v>-4.7927487778547759E-2</v>
      </c>
      <c r="AK233" s="1067">
        <v>-1.5114133094594572E-2</v>
      </c>
      <c r="AL233" s="1067">
        <v>0</v>
      </c>
      <c r="AM233" s="1118">
        <v>-1.6907761602237323E-2</v>
      </c>
    </row>
    <row r="234" spans="1:39">
      <c r="A234" s="1107">
        <v>28</v>
      </c>
      <c r="B234" s="132" t="s">
        <v>5</v>
      </c>
      <c r="C234" s="1067">
        <v>0</v>
      </c>
      <c r="D234" s="1067">
        <v>0</v>
      </c>
      <c r="E234" s="1067">
        <v>0</v>
      </c>
      <c r="F234" s="1067">
        <v>0</v>
      </c>
      <c r="G234" s="1067">
        <v>0</v>
      </c>
      <c r="H234" s="1067">
        <v>0</v>
      </c>
      <c r="I234" s="1067">
        <v>0</v>
      </c>
      <c r="J234" s="1067">
        <v>0</v>
      </c>
      <c r="K234" s="1067">
        <v>0</v>
      </c>
      <c r="L234" s="1067">
        <v>0</v>
      </c>
      <c r="M234" s="1067">
        <v>0</v>
      </c>
      <c r="N234" s="1067">
        <v>0</v>
      </c>
      <c r="O234" s="1067">
        <v>0</v>
      </c>
      <c r="P234" s="1067">
        <v>0</v>
      </c>
      <c r="Q234" s="1067">
        <v>0</v>
      </c>
      <c r="R234" s="1067">
        <v>0</v>
      </c>
      <c r="S234" s="1067">
        <v>0</v>
      </c>
      <c r="T234" s="1067">
        <v>0</v>
      </c>
      <c r="U234" s="1067">
        <v>0</v>
      </c>
      <c r="V234" s="1067">
        <v>0</v>
      </c>
      <c r="W234" s="1067">
        <v>0</v>
      </c>
      <c r="X234" s="1067">
        <v>0</v>
      </c>
      <c r="Y234" s="1067">
        <v>0</v>
      </c>
      <c r="Z234" s="1067">
        <v>0</v>
      </c>
      <c r="AA234" s="1067">
        <v>0</v>
      </c>
      <c r="AB234" s="1067">
        <v>0</v>
      </c>
      <c r="AC234" s="1067">
        <v>0</v>
      </c>
      <c r="AD234" s="1067">
        <v>0</v>
      </c>
      <c r="AE234" s="1067">
        <v>0</v>
      </c>
      <c r="AF234" s="1067">
        <v>1</v>
      </c>
      <c r="AG234" s="1067">
        <v>0</v>
      </c>
      <c r="AH234" s="1067">
        <v>0</v>
      </c>
      <c r="AI234" s="1067">
        <v>0</v>
      </c>
      <c r="AJ234" s="1067">
        <v>0</v>
      </c>
      <c r="AK234" s="1067">
        <v>0</v>
      </c>
      <c r="AL234" s="1067">
        <v>0</v>
      </c>
      <c r="AM234" s="1118">
        <v>-0.27939967695485374</v>
      </c>
    </row>
    <row r="235" spans="1:39">
      <c r="A235" s="1107">
        <v>29</v>
      </c>
      <c r="B235" s="132" t="s">
        <v>63</v>
      </c>
      <c r="C235" s="1067">
        <v>-1.0188494099478433E-4</v>
      </c>
      <c r="D235" s="1067">
        <v>-1.8446398130829122E-5</v>
      </c>
      <c r="E235" s="1067">
        <v>-2.3938566359235458E-3</v>
      </c>
      <c r="F235" s="1067">
        <v>-9.460578668007973E-4</v>
      </c>
      <c r="G235" s="1067">
        <v>0</v>
      </c>
      <c r="H235" s="1067">
        <v>0</v>
      </c>
      <c r="I235" s="1067">
        <v>-2.0721004299365936E-3</v>
      </c>
      <c r="J235" s="1067">
        <v>-5.1181088675358666E-3</v>
      </c>
      <c r="K235" s="1067">
        <v>-4.010706005521658E-3</v>
      </c>
      <c r="L235" s="1067">
        <v>-4.1478922254802337E-3</v>
      </c>
      <c r="M235" s="1067">
        <v>-0.13499219259481393</v>
      </c>
      <c r="N235" s="1067">
        <v>-6.9375874014117999E-3</v>
      </c>
      <c r="O235" s="1067">
        <v>-2.8733665935838711E-2</v>
      </c>
      <c r="P235" s="1067">
        <v>-5.7157611017139729E-3</v>
      </c>
      <c r="Q235" s="1067">
        <v>-2.058741214789804E-2</v>
      </c>
      <c r="R235" s="1067">
        <v>-9.3113010753280139E-3</v>
      </c>
      <c r="S235" s="1067">
        <v>-4.1329450377643712E-2</v>
      </c>
      <c r="T235" s="1067">
        <v>-9.0676890023781195E-2</v>
      </c>
      <c r="U235" s="1067">
        <v>-3.7294499473325041E-2</v>
      </c>
      <c r="V235" s="1067">
        <v>-5.7368999868517748E-2</v>
      </c>
      <c r="W235" s="1067">
        <v>-1.1586770220286041E-2</v>
      </c>
      <c r="X235" s="1067">
        <v>-1.2404467947856974E-3</v>
      </c>
      <c r="Y235" s="1067">
        <v>-1.9352892531510894E-2</v>
      </c>
      <c r="Z235" s="1067">
        <v>-1.0072658502085084E-4</v>
      </c>
      <c r="AA235" s="1067">
        <v>-2.899199928019193E-3</v>
      </c>
      <c r="AB235" s="1067">
        <v>-3.5414371406803009E-4</v>
      </c>
      <c r="AC235" s="1067">
        <v>-9.7175399280308902E-7</v>
      </c>
      <c r="AD235" s="1067">
        <v>-1.8017270693574717E-3</v>
      </c>
      <c r="AE235" s="1067">
        <v>-1.1916389584336991E-2</v>
      </c>
      <c r="AF235" s="1067">
        <v>-9.747026729875976E-6</v>
      </c>
      <c r="AG235" s="1067">
        <v>0.99945712774602524</v>
      </c>
      <c r="AH235" s="1067">
        <v>-1.5062913080692218E-4</v>
      </c>
      <c r="AI235" s="1067">
        <v>0</v>
      </c>
      <c r="AJ235" s="1067">
        <v>-1.3883419779226948E-3</v>
      </c>
      <c r="AK235" s="1067">
        <v>-4.1002519291768455E-4</v>
      </c>
      <c r="AL235" s="1067">
        <v>0</v>
      </c>
      <c r="AM235" s="1118">
        <v>-3.4605329396535482E-2</v>
      </c>
    </row>
    <row r="236" spans="1:39">
      <c r="A236" s="1107">
        <v>30</v>
      </c>
      <c r="B236" s="132" t="s">
        <v>64</v>
      </c>
      <c r="C236" s="1067">
        <v>-4.5212796483531026E-5</v>
      </c>
      <c r="D236" s="1067">
        <v>0</v>
      </c>
      <c r="E236" s="1067">
        <v>0</v>
      </c>
      <c r="F236" s="1067">
        <v>0</v>
      </c>
      <c r="G236" s="1067">
        <v>0</v>
      </c>
      <c r="H236" s="1067">
        <v>0</v>
      </c>
      <c r="I236" s="1067">
        <v>0</v>
      </c>
      <c r="J236" s="1067">
        <v>0</v>
      </c>
      <c r="K236" s="1067">
        <v>0</v>
      </c>
      <c r="L236" s="1067">
        <v>-1.030313541582596E-6</v>
      </c>
      <c r="M236" s="1067">
        <v>-3.7448081946465812E-5</v>
      </c>
      <c r="N236" s="1067">
        <v>0</v>
      </c>
      <c r="O236" s="1067">
        <v>0</v>
      </c>
      <c r="P236" s="1067">
        <v>-1.8624079604637396E-6</v>
      </c>
      <c r="Q236" s="1067">
        <v>0</v>
      </c>
      <c r="R236" s="1067">
        <v>0</v>
      </c>
      <c r="S236" s="1067">
        <v>0</v>
      </c>
      <c r="T236" s="1067">
        <v>0</v>
      </c>
      <c r="U236" s="1067">
        <v>0</v>
      </c>
      <c r="V236" s="1067">
        <v>0</v>
      </c>
      <c r="W236" s="1067">
        <v>-1.889324560503332E-6</v>
      </c>
      <c r="X236" s="1067">
        <v>-4.9453032778049511E-7</v>
      </c>
      <c r="Y236" s="1067">
        <v>-5.5811592841497327E-7</v>
      </c>
      <c r="Z236" s="1067">
        <v>-9.4513220525190724E-6</v>
      </c>
      <c r="AA236" s="1067">
        <v>-2.0661621228464708E-5</v>
      </c>
      <c r="AB236" s="1067">
        <v>-2.3639523708438783E-5</v>
      </c>
      <c r="AC236" s="1067">
        <v>-8.0325670159785095E-7</v>
      </c>
      <c r="AD236" s="1067">
        <v>-2.9641733645863047E-5</v>
      </c>
      <c r="AE236" s="1067">
        <v>-5.5691001763600068E-5</v>
      </c>
      <c r="AF236" s="1067">
        <v>-3.0279977400860623E-6</v>
      </c>
      <c r="AG236" s="1067">
        <v>-8.2060851162590344E-6</v>
      </c>
      <c r="AH236" s="1067">
        <v>0.98321148721750373</v>
      </c>
      <c r="AI236" s="1067">
        <v>-1.0615901967861581E-5</v>
      </c>
      <c r="AJ236" s="1067">
        <v>-4.0969549736423194E-6</v>
      </c>
      <c r="AK236" s="1067">
        <v>-3.3523818718914086E-5</v>
      </c>
      <c r="AL236" s="1067">
        <v>0</v>
      </c>
      <c r="AM236" s="1118">
        <v>-2.3719305684230052E-4</v>
      </c>
    </row>
    <row r="237" spans="1:39">
      <c r="A237" s="1107">
        <v>31</v>
      </c>
      <c r="B237" s="132" t="s">
        <v>6</v>
      </c>
      <c r="C237" s="1067">
        <v>0</v>
      </c>
      <c r="D237" s="1067">
        <v>0</v>
      </c>
      <c r="E237" s="1067">
        <v>-1.5730656594487925E-4</v>
      </c>
      <c r="F237" s="1067">
        <v>-1.573778117827085E-3</v>
      </c>
      <c r="G237" s="1067">
        <v>0</v>
      </c>
      <c r="H237" s="1067">
        <v>0</v>
      </c>
      <c r="I237" s="1067">
        <v>-1.8742915632335524E-3</v>
      </c>
      <c r="J237" s="1067">
        <v>-6.1841388552396096E-4</v>
      </c>
      <c r="K237" s="1067">
        <v>-1.0372639255597626E-3</v>
      </c>
      <c r="L237" s="1067">
        <v>-8.5234732000320215E-4</v>
      </c>
      <c r="M237" s="1067">
        <v>-2.7194752114558817E-3</v>
      </c>
      <c r="N237" s="1067">
        <v>-1.0167518290989711E-3</v>
      </c>
      <c r="O237" s="1067">
        <v>-1.1275487161736867E-3</v>
      </c>
      <c r="P237" s="1067">
        <v>-6.6183327457879646E-4</v>
      </c>
      <c r="Q237" s="1067">
        <v>-2.5444760811688761E-4</v>
      </c>
      <c r="R237" s="1067">
        <v>-1.204257062510103E-3</v>
      </c>
      <c r="S237" s="1067">
        <v>-1.9493466703067012E-3</v>
      </c>
      <c r="T237" s="1067">
        <v>-8.4732958619354538E-4</v>
      </c>
      <c r="U237" s="1067">
        <v>-3.0808609522959928E-4</v>
      </c>
      <c r="V237" s="1067">
        <v>-5.6154921543064289E-4</v>
      </c>
      <c r="W237" s="1067">
        <v>-6.5262905147421676E-4</v>
      </c>
      <c r="X237" s="1067">
        <v>-1.1292029422950937E-3</v>
      </c>
      <c r="Y237" s="1067">
        <v>-8.6940989883263508E-4</v>
      </c>
      <c r="Z237" s="1067">
        <v>-2.9534927023638809E-3</v>
      </c>
      <c r="AA237" s="1067">
        <v>-5.4644960619086721E-4</v>
      </c>
      <c r="AB237" s="1067">
        <v>-2.4438766116893478E-3</v>
      </c>
      <c r="AC237" s="1067">
        <v>-1.8680301691781977E-4</v>
      </c>
      <c r="AD237" s="1067">
        <v>-1.0651595077011728E-3</v>
      </c>
      <c r="AE237" s="1067">
        <v>-1.1273706854784008E-3</v>
      </c>
      <c r="AF237" s="1067">
        <v>-3.5916941892289371E-7</v>
      </c>
      <c r="AG237" s="1067">
        <v>-1.0065697593656039E-3</v>
      </c>
      <c r="AH237" s="1067">
        <v>-9.6874452384918734E-4</v>
      </c>
      <c r="AI237" s="1067">
        <v>1</v>
      </c>
      <c r="AJ237" s="1067">
        <v>-1.8532183561624619E-3</v>
      </c>
      <c r="AK237" s="1067">
        <v>-3.8833490923580638E-3</v>
      </c>
      <c r="AL237" s="1067">
        <v>0</v>
      </c>
      <c r="AM237" s="1118">
        <v>-2.6968760485978731E-3</v>
      </c>
    </row>
    <row r="238" spans="1:39">
      <c r="A238" s="1107">
        <v>32</v>
      </c>
      <c r="B238" s="132" t="s">
        <v>65</v>
      </c>
      <c r="C238" s="1067">
        <v>-1.5898007643137566E-2</v>
      </c>
      <c r="D238" s="1067">
        <v>-6.0205433737830494E-3</v>
      </c>
      <c r="E238" s="1067">
        <v>-1.4090541623439989E-2</v>
      </c>
      <c r="F238" s="1067">
        <v>-5.0178914003371584E-3</v>
      </c>
      <c r="G238" s="1067">
        <v>-9.865431025917127E-3</v>
      </c>
      <c r="H238" s="1067">
        <v>-5.4317182643704776E-2</v>
      </c>
      <c r="I238" s="1067">
        <v>-3.6447031948886759E-2</v>
      </c>
      <c r="J238" s="1067">
        <v>-2.3786904137857431E-2</v>
      </c>
      <c r="K238" s="1067">
        <v>-2.1144655776050767E-2</v>
      </c>
      <c r="L238" s="1067">
        <v>-2.5969993981904395E-2</v>
      </c>
      <c r="M238" s="1067">
        <v>-6.1025580406680213E-2</v>
      </c>
      <c r="N238" s="1067">
        <v>-4.4468964905803446E-2</v>
      </c>
      <c r="O238" s="1067">
        <v>-4.4963801718177716E-2</v>
      </c>
      <c r="P238" s="1067">
        <v>-1.5861270349540376E-2</v>
      </c>
      <c r="Q238" s="1067">
        <v>-1.9169303397226459E-2</v>
      </c>
      <c r="R238" s="1067">
        <v>-3.4233951825379395E-2</v>
      </c>
      <c r="S238" s="1067">
        <v>-3.1369584016510209E-2</v>
      </c>
      <c r="T238" s="1067">
        <v>-3.9786670100610488E-2</v>
      </c>
      <c r="U238" s="1067">
        <v>-3.13253448607234E-2</v>
      </c>
      <c r="V238" s="1067">
        <v>-3.7737449836957149E-2</v>
      </c>
      <c r="W238" s="1067">
        <v>-2.7279042624519922E-2</v>
      </c>
      <c r="X238" s="1067">
        <v>-6.8342438515548068E-2</v>
      </c>
      <c r="Y238" s="1067">
        <v>-3.8661294227179489E-2</v>
      </c>
      <c r="Z238" s="1067">
        <v>-3.3878472526445748E-2</v>
      </c>
      <c r="AA238" s="1067">
        <v>-5.1236209292368225E-2</v>
      </c>
      <c r="AB238" s="1067">
        <v>-8.33514030805272E-2</v>
      </c>
      <c r="AC238" s="1067">
        <v>-1.216965585096815E-2</v>
      </c>
      <c r="AD238" s="1067">
        <v>-0.1247360102639911</v>
      </c>
      <c r="AE238" s="1067">
        <v>-9.5121505867273887E-2</v>
      </c>
      <c r="AF238" s="1067">
        <v>-2.8325552936079267E-2</v>
      </c>
      <c r="AG238" s="1067">
        <v>-3.7236720104170451E-2</v>
      </c>
      <c r="AH238" s="1067">
        <v>-4.2665930326882685E-2</v>
      </c>
      <c r="AI238" s="1067">
        <v>-6.417782218561606E-2</v>
      </c>
      <c r="AJ238" s="1067">
        <v>0.92669886122957501</v>
      </c>
      <c r="AK238" s="1067">
        <v>-2.7141773823100325E-2</v>
      </c>
      <c r="AL238" s="1067">
        <v>0</v>
      </c>
      <c r="AM238" s="1118">
        <v>-3.6614459413884033E-2</v>
      </c>
    </row>
    <row r="239" spans="1:39">
      <c r="A239" s="1107">
        <v>33</v>
      </c>
      <c r="B239" s="132" t="s">
        <v>66</v>
      </c>
      <c r="C239" s="1067">
        <v>-2.0161425729494761E-4</v>
      </c>
      <c r="D239" s="1067">
        <v>0</v>
      </c>
      <c r="E239" s="1067">
        <v>-2.3959360118948824E-4</v>
      </c>
      <c r="F239" s="1067">
        <v>-8.6251480686912597E-4</v>
      </c>
      <c r="G239" s="1067">
        <v>0</v>
      </c>
      <c r="H239" s="1067">
        <v>0</v>
      </c>
      <c r="I239" s="1067">
        <v>-1.6018226845709638E-4</v>
      </c>
      <c r="J239" s="1067">
        <v>-8.3548656358206129E-5</v>
      </c>
      <c r="K239" s="1067">
        <v>-1.2078633662805439E-4</v>
      </c>
      <c r="L239" s="1067">
        <v>-1.3948398902594448E-4</v>
      </c>
      <c r="M239" s="1067">
        <v>-1.4108536735554672E-4</v>
      </c>
      <c r="N239" s="1067">
        <v>-1.4740519614239204E-4</v>
      </c>
      <c r="O239" s="1067">
        <v>-1.2555571942834693E-4</v>
      </c>
      <c r="P239" s="1067">
        <v>-8.2242513158783386E-5</v>
      </c>
      <c r="Q239" s="1067">
        <v>-1.0278594698936386E-4</v>
      </c>
      <c r="R239" s="1067">
        <v>-1.3193147412373163E-4</v>
      </c>
      <c r="S239" s="1067">
        <v>-1.0809448479023809E-4</v>
      </c>
      <c r="T239" s="1067">
        <v>-1.5537073164152617E-4</v>
      </c>
      <c r="U239" s="1067">
        <v>-1.0269613566154616E-4</v>
      </c>
      <c r="V239" s="1067">
        <v>-1.4699697685505706E-4</v>
      </c>
      <c r="W239" s="1067">
        <v>-1.0558558234431693E-4</v>
      </c>
      <c r="X239" s="1067">
        <v>-4.1654652081537271E-4</v>
      </c>
      <c r="Y239" s="1067">
        <v>-9.2147813715764444E-5</v>
      </c>
      <c r="Z239" s="1067">
        <v>-7.3410367424656852E-5</v>
      </c>
      <c r="AA239" s="1067">
        <v>-7.9178967542260564E-4</v>
      </c>
      <c r="AB239" s="1067">
        <v>-1.7800610570867904E-4</v>
      </c>
      <c r="AC239" s="1067">
        <v>-4.6978963670855933E-4</v>
      </c>
      <c r="AD239" s="1067">
        <v>-3.9519258501943859E-4</v>
      </c>
      <c r="AE239" s="1067">
        <v>-8.7197294502746551E-3</v>
      </c>
      <c r="AF239" s="1067">
        <v>-2.1784879543800001E-4</v>
      </c>
      <c r="AG239" s="1067">
        <v>-7.1495390614601591E-4</v>
      </c>
      <c r="AH239" s="1067">
        <v>-1.2679556267795445E-2</v>
      </c>
      <c r="AI239" s="1067">
        <v>-2.8612037326997287E-3</v>
      </c>
      <c r="AJ239" s="1067">
        <v>-9.3582113773177671E-4</v>
      </c>
      <c r="AK239" s="1067">
        <v>0.99095386444375</v>
      </c>
      <c r="AL239" s="1067">
        <v>0</v>
      </c>
      <c r="AM239" s="1118">
        <v>-2.8862659512172966E-3</v>
      </c>
    </row>
    <row r="240" spans="1:39">
      <c r="A240" s="1107">
        <v>34</v>
      </c>
      <c r="B240" s="132" t="s">
        <v>7</v>
      </c>
      <c r="C240" s="1067">
        <v>-2.747071414505176E-4</v>
      </c>
      <c r="D240" s="1067">
        <v>-1.99233141904801E-4</v>
      </c>
      <c r="E240" s="1067">
        <v>-1.1014840937119583E-3</v>
      </c>
      <c r="F240" s="1067">
        <v>-8.3403213465952568E-4</v>
      </c>
      <c r="G240" s="1067">
        <v>0</v>
      </c>
      <c r="H240" s="1067">
        <v>0</v>
      </c>
      <c r="I240" s="1067">
        <v>-1.171793170117844E-3</v>
      </c>
      <c r="J240" s="1067">
        <v>-4.303260679897663E-4</v>
      </c>
      <c r="K240" s="1067">
        <v>-7.8385170903113558E-4</v>
      </c>
      <c r="L240" s="1067">
        <v>-6.6714437235793056E-4</v>
      </c>
      <c r="M240" s="1067">
        <v>-5.9673549260078258E-4</v>
      </c>
      <c r="N240" s="1067">
        <v>-2.6862918925661439E-4</v>
      </c>
      <c r="O240" s="1067">
        <v>-8.0475479812377982E-4</v>
      </c>
      <c r="P240" s="1067">
        <v>-3.5740939052699496E-4</v>
      </c>
      <c r="Q240" s="1067">
        <v>-3.5712491100781617E-4</v>
      </c>
      <c r="R240" s="1067">
        <v>-1.2663348651145022E-3</v>
      </c>
      <c r="S240" s="1067">
        <v>-1.1467546287860949E-3</v>
      </c>
      <c r="T240" s="1067">
        <v>-1.3805597285365895E-3</v>
      </c>
      <c r="U240" s="1067">
        <v>-3.1737386626016481E-4</v>
      </c>
      <c r="V240" s="1067">
        <v>-8.7011513632256703E-4</v>
      </c>
      <c r="W240" s="1067">
        <v>-7.0881988412673034E-4</v>
      </c>
      <c r="X240" s="1067">
        <v>-4.0559972901376719E-4</v>
      </c>
      <c r="Y240" s="1067">
        <v>-3.2658442231854791E-4</v>
      </c>
      <c r="Z240" s="1067">
        <v>-1.5116738329978203E-3</v>
      </c>
      <c r="AA240" s="1067">
        <v>-3.6895610836625262E-3</v>
      </c>
      <c r="AB240" s="1067">
        <v>-2.7731828804891862E-3</v>
      </c>
      <c r="AC240" s="1067">
        <v>-1.4607619308999682E-4</v>
      </c>
      <c r="AD240" s="1067">
        <v>-1.4119376383337167E-3</v>
      </c>
      <c r="AE240" s="1067">
        <v>-1.7715116295166297E-3</v>
      </c>
      <c r="AF240" s="1067">
        <v>-1.2694344265414507E-3</v>
      </c>
      <c r="AG240" s="1067">
        <v>-2.8283153472287211E-3</v>
      </c>
      <c r="AH240" s="1067">
        <v>-2.5951682311602586E-3</v>
      </c>
      <c r="AI240" s="1067">
        <v>-4.0972868763125359E-3</v>
      </c>
      <c r="AJ240" s="1067">
        <v>-1.3435151373903456E-3</v>
      </c>
      <c r="AK240" s="1067">
        <v>-1.8259270314379449E-3</v>
      </c>
      <c r="AL240" s="1067">
        <v>1</v>
      </c>
      <c r="AM240" s="1118">
        <v>-2.8199909551078359E-4</v>
      </c>
    </row>
    <row r="241" spans="1:39" ht="12.75" thickBot="1">
      <c r="A241" s="1108">
        <v>35</v>
      </c>
      <c r="B241" s="1109" t="s">
        <v>8</v>
      </c>
      <c r="C241" s="1119">
        <v>-1.3456418068643788E-2</v>
      </c>
      <c r="D241" s="1119">
        <v>-7.1752415127059816E-5</v>
      </c>
      <c r="E241" s="1119">
        <v>-1.9095299549906686E-2</v>
      </c>
      <c r="F241" s="1119">
        <v>-2.8188025392285577E-3</v>
      </c>
      <c r="G241" s="1119">
        <v>0</v>
      </c>
      <c r="H241" s="1119">
        <v>-6.310822548588892E-3</v>
      </c>
      <c r="I241" s="1119">
        <v>-5.0976512209099023E-3</v>
      </c>
      <c r="J241" s="1119">
        <v>-6.2122825466809422E-3</v>
      </c>
      <c r="K241" s="1119">
        <v>-3.1910570546611391E-3</v>
      </c>
      <c r="L241" s="1119">
        <v>-5.2044271221566895E-3</v>
      </c>
      <c r="M241" s="1119">
        <v>-1.9245765522503018E-3</v>
      </c>
      <c r="N241" s="1119">
        <v>-9.6430327122173885E-3</v>
      </c>
      <c r="O241" s="1119">
        <v>-6.1099046711584407E-3</v>
      </c>
      <c r="P241" s="1119">
        <v>-3.7533695830098686E-3</v>
      </c>
      <c r="Q241" s="1119">
        <v>-1.4321555046868779E-3</v>
      </c>
      <c r="R241" s="1119">
        <v>-2.798944396404214E-3</v>
      </c>
      <c r="S241" s="1119">
        <v>-4.1099784373822366E-3</v>
      </c>
      <c r="T241" s="1119">
        <v>-1.0232966411526561E-3</v>
      </c>
      <c r="U241" s="1119">
        <v>-4.5256022080462379E-4</v>
      </c>
      <c r="V241" s="1119">
        <v>-2.1170503238698672E-3</v>
      </c>
      <c r="W241" s="1119">
        <v>-3.8382435789905988E-3</v>
      </c>
      <c r="X241" s="1119">
        <v>-6.8660887042054459E-3</v>
      </c>
      <c r="Y241" s="1119">
        <v>-1.6923070597589672E-3</v>
      </c>
      <c r="Z241" s="1119">
        <v>-3.9513236844713898E-3</v>
      </c>
      <c r="AA241" s="1119">
        <v>-4.3845109501392818E-3</v>
      </c>
      <c r="AB241" s="1119">
        <v>-2.580290800007511E-3</v>
      </c>
      <c r="AC241" s="1119">
        <v>-2.2298951668510169E-3</v>
      </c>
      <c r="AD241" s="1119">
        <v>-4.2417776825898999E-3</v>
      </c>
      <c r="AE241" s="1119">
        <v>-9.475112213643536E-3</v>
      </c>
      <c r="AF241" s="1119">
        <v>-4.5458740893824912E-5</v>
      </c>
      <c r="AG241" s="1119">
        <v>-8.9514007644541493E-3</v>
      </c>
      <c r="AH241" s="1119">
        <v>-3.1225651970440706E-3</v>
      </c>
      <c r="AI241" s="1119">
        <v>-1.9350000124482112E-3</v>
      </c>
      <c r="AJ241" s="1119">
        <v>-3.3155057212660771E-3</v>
      </c>
      <c r="AK241" s="1119">
        <v>-2.2467087888585315E-3</v>
      </c>
      <c r="AL241" s="1119">
        <v>0</v>
      </c>
      <c r="AM241" s="1120">
        <v>1</v>
      </c>
    </row>
    <row r="242" spans="1:39" ht="12.75" thickBot="1"/>
    <row r="243" spans="1:39" ht="20.100000000000001" customHeight="1">
      <c r="A243" s="1095"/>
      <c r="B243" s="1103" t="s">
        <v>1165</v>
      </c>
      <c r="C243" s="1096" t="s">
        <v>31</v>
      </c>
      <c r="D243" s="1096" t="s">
        <v>32</v>
      </c>
      <c r="E243" s="1096" t="s">
        <v>33</v>
      </c>
      <c r="F243" s="1096" t="s">
        <v>34</v>
      </c>
      <c r="G243" s="1096"/>
      <c r="H243" s="1096"/>
      <c r="I243" s="1096" t="s">
        <v>35</v>
      </c>
      <c r="J243" s="1096" t="s">
        <v>36</v>
      </c>
      <c r="K243" s="1096" t="s">
        <v>37</v>
      </c>
      <c r="L243" s="1096" t="s">
        <v>38</v>
      </c>
      <c r="M243" s="1096" t="s">
        <v>39</v>
      </c>
      <c r="N243" s="1096">
        <v>10</v>
      </c>
      <c r="O243" s="1096">
        <v>11</v>
      </c>
      <c r="P243" s="1096">
        <v>12</v>
      </c>
      <c r="Q243" s="1096">
        <v>13</v>
      </c>
      <c r="R243" s="1096">
        <v>14</v>
      </c>
      <c r="S243" s="1096">
        <v>15</v>
      </c>
      <c r="T243" s="1096">
        <v>16</v>
      </c>
      <c r="U243" s="1096">
        <v>17</v>
      </c>
      <c r="V243" s="1096">
        <v>18</v>
      </c>
      <c r="W243" s="1096">
        <v>19</v>
      </c>
      <c r="X243" s="1096">
        <v>20</v>
      </c>
      <c r="Y243" s="1096">
        <v>21</v>
      </c>
      <c r="Z243" s="1096">
        <v>22</v>
      </c>
      <c r="AA243" s="1096">
        <v>23</v>
      </c>
      <c r="AB243" s="1096">
        <v>24</v>
      </c>
      <c r="AC243" s="1096">
        <v>25</v>
      </c>
      <c r="AD243" s="1096">
        <v>26</v>
      </c>
      <c r="AE243" s="1096">
        <v>27</v>
      </c>
      <c r="AF243" s="1096">
        <v>28</v>
      </c>
      <c r="AG243" s="1096">
        <v>29</v>
      </c>
      <c r="AH243" s="1096">
        <v>30</v>
      </c>
      <c r="AI243" s="1096">
        <v>31</v>
      </c>
      <c r="AJ243" s="1096">
        <v>32</v>
      </c>
      <c r="AK243" s="1096">
        <v>33</v>
      </c>
      <c r="AL243" s="1096">
        <v>34</v>
      </c>
      <c r="AM243" s="1097">
        <v>35</v>
      </c>
    </row>
    <row r="244" spans="1:39" ht="20.100000000000001" customHeight="1">
      <c r="A244" s="1104"/>
      <c r="B244" s="160"/>
      <c r="C244" s="161" t="s">
        <v>180</v>
      </c>
      <c r="D244" s="161" t="s">
        <v>0</v>
      </c>
      <c r="E244" s="161" t="s">
        <v>1</v>
      </c>
      <c r="F244" s="161" t="s">
        <v>42</v>
      </c>
      <c r="G244" s="161" t="s">
        <v>193</v>
      </c>
      <c r="H244" s="161" t="s">
        <v>194</v>
      </c>
      <c r="I244" s="161" t="s">
        <v>43</v>
      </c>
      <c r="J244" s="161" t="s">
        <v>44</v>
      </c>
      <c r="K244" s="161" t="s">
        <v>45</v>
      </c>
      <c r="L244" s="161" t="s">
        <v>46</v>
      </c>
      <c r="M244" s="161" t="s">
        <v>47</v>
      </c>
      <c r="N244" s="161" t="s">
        <v>2</v>
      </c>
      <c r="O244" s="161" t="s">
        <v>48</v>
      </c>
      <c r="P244" s="161" t="s">
        <v>49</v>
      </c>
      <c r="Q244" s="161" t="s">
        <v>50</v>
      </c>
      <c r="R244" s="161" t="s">
        <v>51</v>
      </c>
      <c r="S244" s="161" t="s">
        <v>52</v>
      </c>
      <c r="T244" s="161" t="s">
        <v>53</v>
      </c>
      <c r="U244" s="161" t="s">
        <v>54</v>
      </c>
      <c r="V244" s="161" t="s">
        <v>3</v>
      </c>
      <c r="W244" s="161" t="s">
        <v>55</v>
      </c>
      <c r="X244" s="161" t="s">
        <v>56</v>
      </c>
      <c r="Y244" s="161" t="s">
        <v>57</v>
      </c>
      <c r="Z244" s="161" t="s">
        <v>58</v>
      </c>
      <c r="AA244" s="161" t="s">
        <v>59</v>
      </c>
      <c r="AB244" s="161" t="s">
        <v>4</v>
      </c>
      <c r="AC244" s="161" t="s">
        <v>60</v>
      </c>
      <c r="AD244" s="161" t="s">
        <v>61</v>
      </c>
      <c r="AE244" s="161" t="s">
        <v>62</v>
      </c>
      <c r="AF244" s="161" t="s">
        <v>5</v>
      </c>
      <c r="AG244" s="161" t="s">
        <v>63</v>
      </c>
      <c r="AH244" s="161" t="s">
        <v>64</v>
      </c>
      <c r="AI244" s="161" t="s">
        <v>6</v>
      </c>
      <c r="AJ244" s="161" t="s">
        <v>65</v>
      </c>
      <c r="AK244" s="161" t="s">
        <v>66</v>
      </c>
      <c r="AL244" s="161" t="s">
        <v>7</v>
      </c>
      <c r="AM244" s="1098" t="s">
        <v>8</v>
      </c>
    </row>
    <row r="245" spans="1:39">
      <c r="A245" s="1105" t="s">
        <v>31</v>
      </c>
      <c r="B245" s="163" t="s">
        <v>41</v>
      </c>
      <c r="C245" s="173">
        <f t="array" ref="C245:AM281">MINVERSE(C205:AM241)</f>
        <v>1.0556150376954709</v>
      </c>
      <c r="D245" s="173">
        <v>0.12181254304099816</v>
      </c>
      <c r="E245" s="173">
        <v>1.5398940993987698E-3</v>
      </c>
      <c r="F245" s="173">
        <v>1.6719698815349556E-3</v>
      </c>
      <c r="G245" s="173">
        <v>5.7972934686530717E-4</v>
      </c>
      <c r="H245" s="173">
        <v>6.2641428099303174E-4</v>
      </c>
      <c r="I245" s="173">
        <v>3.8672969274801838E-5</v>
      </c>
      <c r="J245" s="173">
        <v>9.3358108225497463E-2</v>
      </c>
      <c r="K245" s="173">
        <v>6.2755434691457205E-4</v>
      </c>
      <c r="L245" s="173">
        <v>2.8812813306994397E-4</v>
      </c>
      <c r="M245" s="173">
        <v>1.5265881421354772E-3</v>
      </c>
      <c r="N245" s="173">
        <v>1.3741379912041276E-3</v>
      </c>
      <c r="O245" s="173">
        <v>7.9302778958714257E-5</v>
      </c>
      <c r="P245" s="173">
        <v>2.5629061647836197E-5</v>
      </c>
      <c r="Q245" s="173">
        <v>3.7428515451253127E-5</v>
      </c>
      <c r="R245" s="173">
        <v>3.3002819283048372E-5</v>
      </c>
      <c r="S245" s="173">
        <v>5.0049882253100811E-5</v>
      </c>
      <c r="T245" s="173">
        <v>7.80057143439552E-5</v>
      </c>
      <c r="U245" s="173">
        <v>5.7502660812699725E-5</v>
      </c>
      <c r="V245" s="173">
        <v>9.1471446877882753E-5</v>
      </c>
      <c r="W245" s="173">
        <v>2.569866580008805E-3</v>
      </c>
      <c r="X245" s="173">
        <v>1.0190715361775864E-3</v>
      </c>
      <c r="Y245" s="173">
        <v>8.0906669881339988E-5</v>
      </c>
      <c r="Z245" s="173">
        <v>3.5751623032863884E-5</v>
      </c>
      <c r="AA245" s="173">
        <v>1.2605318863069068E-4</v>
      </c>
      <c r="AB245" s="173">
        <v>3.3587879714682796E-5</v>
      </c>
      <c r="AC245" s="173">
        <v>5.4040769630912526E-5</v>
      </c>
      <c r="AD245" s="173">
        <v>5.0332121310262114E-5</v>
      </c>
      <c r="AE245" s="173">
        <v>1.3728609033789507E-4</v>
      </c>
      <c r="AF245" s="173">
        <v>2.9001263766150894E-5</v>
      </c>
      <c r="AG245" s="173">
        <v>4.2302337113305058E-4</v>
      </c>
      <c r="AH245" s="173">
        <v>2.751453125189983E-3</v>
      </c>
      <c r="AI245" s="173">
        <v>1.2968713138466312E-3</v>
      </c>
      <c r="AJ245" s="173">
        <v>5.4462806871461526E-5</v>
      </c>
      <c r="AK245" s="173">
        <v>1.0399018696322726E-2</v>
      </c>
      <c r="AL245" s="173">
        <v>1.4549157543392851E-4</v>
      </c>
      <c r="AM245" s="1114">
        <v>1.6505992571315032E-4</v>
      </c>
    </row>
    <row r="246" spans="1:39">
      <c r="A246" s="1106" t="s">
        <v>32</v>
      </c>
      <c r="B246" s="132" t="s">
        <v>0</v>
      </c>
      <c r="C246" s="174">
        <v>9.4261627964772523E-3</v>
      </c>
      <c r="D246" s="174">
        <v>1.0623880668097734</v>
      </c>
      <c r="E246" s="174">
        <v>4.7197255006156647E-4</v>
      </c>
      <c r="F246" s="174">
        <v>1.9457091796367301E-3</v>
      </c>
      <c r="G246" s="174">
        <v>6.5170837797650066E-4</v>
      </c>
      <c r="H246" s="174">
        <v>7.0938803848382543E-4</v>
      </c>
      <c r="I246" s="174">
        <v>6.8855116537282419E-6</v>
      </c>
      <c r="J246" s="174">
        <v>0.11046108594620753</v>
      </c>
      <c r="K246" s="174">
        <v>4.5863646709493663E-4</v>
      </c>
      <c r="L246" s="174">
        <v>9.057572973041171E-5</v>
      </c>
      <c r="M246" s="174">
        <v>4.0280754241458876E-4</v>
      </c>
      <c r="N246" s="174">
        <v>2.0853018583537573E-5</v>
      </c>
      <c r="O246" s="174">
        <v>2.6134283980664963E-5</v>
      </c>
      <c r="P246" s="174">
        <v>4.9587516592238775E-6</v>
      </c>
      <c r="Q246" s="174">
        <v>1.0331955845475231E-5</v>
      </c>
      <c r="R246" s="174">
        <v>7.2564452899975684E-6</v>
      </c>
      <c r="S246" s="174">
        <v>1.8902491596500184E-5</v>
      </c>
      <c r="T246" s="174">
        <v>3.673413762461255E-5</v>
      </c>
      <c r="U246" s="174">
        <v>1.8595649801430516E-5</v>
      </c>
      <c r="V246" s="174">
        <v>2.7031665631718244E-5</v>
      </c>
      <c r="W246" s="174">
        <v>1.6831359181137325E-4</v>
      </c>
      <c r="X246" s="174">
        <v>1.719187116225889E-5</v>
      </c>
      <c r="Y246" s="174">
        <v>1.0247093837418908E-5</v>
      </c>
      <c r="Z246" s="174">
        <v>3.8738268331987159E-6</v>
      </c>
      <c r="AA246" s="174">
        <v>1.573905145495201E-5</v>
      </c>
      <c r="AB246" s="174">
        <v>6.0398815372735948E-6</v>
      </c>
      <c r="AC246" s="174">
        <v>4.1148540300245856E-6</v>
      </c>
      <c r="AD246" s="174">
        <v>9.8607690950684359E-6</v>
      </c>
      <c r="AE246" s="174">
        <v>5.9591136882793165E-5</v>
      </c>
      <c r="AF246" s="174">
        <v>3.8764562070416665E-6</v>
      </c>
      <c r="AG246" s="174">
        <v>3.4355022206454631E-4</v>
      </c>
      <c r="AH246" s="174">
        <v>1.0830973775038098E-3</v>
      </c>
      <c r="AI246" s="174">
        <v>7.6657274260983168E-5</v>
      </c>
      <c r="AJ246" s="174">
        <v>1.2016939317865353E-5</v>
      </c>
      <c r="AK246" s="174">
        <v>5.3381621244260082E-3</v>
      </c>
      <c r="AL246" s="174">
        <v>1.8133575019910347E-5</v>
      </c>
      <c r="AM246" s="1115">
        <v>1.182728724969026E-4</v>
      </c>
    </row>
    <row r="247" spans="1:39">
      <c r="A247" s="1106" t="s">
        <v>33</v>
      </c>
      <c r="B247" s="132" t="s">
        <v>1</v>
      </c>
      <c r="C247" s="174">
        <v>4.2318044767405776E-4</v>
      </c>
      <c r="D247" s="174">
        <v>2.4993546415411321E-4</v>
      </c>
      <c r="E247" s="174">
        <v>1.089106987479042</v>
      </c>
      <c r="F247" s="174">
        <v>1.8272959397730952E-4</v>
      </c>
      <c r="G247" s="174">
        <v>2.6507266656283621E-5</v>
      </c>
      <c r="H247" s="174">
        <v>3.8533770033661982E-5</v>
      </c>
      <c r="I247" s="174">
        <v>2.0409424506359064E-4</v>
      </c>
      <c r="J247" s="174">
        <v>6.6166324518757418E-4</v>
      </c>
      <c r="K247" s="174">
        <v>1.3042136999874576E-4</v>
      </c>
      <c r="L247" s="174">
        <v>9.8188228057403598E-2</v>
      </c>
      <c r="M247" s="174">
        <v>7.7932820856443875E-4</v>
      </c>
      <c r="N247" s="174">
        <v>7.851170254342126E-5</v>
      </c>
      <c r="O247" s="174">
        <v>3.855107870356756E-4</v>
      </c>
      <c r="P247" s="174">
        <v>6.1277105274019052E-5</v>
      </c>
      <c r="Q247" s="174">
        <v>8.5311258169064913E-5</v>
      </c>
      <c r="R247" s="174">
        <v>1.431334218150725E-4</v>
      </c>
      <c r="S247" s="174">
        <v>8.7166699872752551E-5</v>
      </c>
      <c r="T247" s="174">
        <v>1.6727830633316506E-4</v>
      </c>
      <c r="U247" s="174">
        <v>6.2714130769546853E-5</v>
      </c>
      <c r="V247" s="174">
        <v>2.0788367929633223E-4</v>
      </c>
      <c r="W247" s="174">
        <v>1.1266254676102203E-3</v>
      </c>
      <c r="X247" s="174">
        <v>1.0252716633171793E-3</v>
      </c>
      <c r="Y247" s="174">
        <v>1.0462429924686808E-4</v>
      </c>
      <c r="Z247" s="174">
        <v>1.0004568580007738E-4</v>
      </c>
      <c r="AA247" s="174">
        <v>2.3735421732738014E-4</v>
      </c>
      <c r="AB247" s="174">
        <v>1.5474996832059418E-4</v>
      </c>
      <c r="AC247" s="174">
        <v>6.7193396286990465E-5</v>
      </c>
      <c r="AD247" s="174">
        <v>1.6569501947103865E-4</v>
      </c>
      <c r="AE247" s="174">
        <v>4.4459351169592035E-4</v>
      </c>
      <c r="AF247" s="174">
        <v>7.2773170271259212E-5</v>
      </c>
      <c r="AG247" s="174">
        <v>1.5209930364548362E-4</v>
      </c>
      <c r="AH247" s="174">
        <v>3.0298677678374327E-4</v>
      </c>
      <c r="AI247" s="174">
        <v>4.3801791106952415E-4</v>
      </c>
      <c r="AJ247" s="174">
        <v>1.4953125064061807E-4</v>
      </c>
      <c r="AK247" s="174">
        <v>1.0032674870909049E-3</v>
      </c>
      <c r="AL247" s="174">
        <v>9.0676485001101696E-3</v>
      </c>
      <c r="AM247" s="1115">
        <v>4.1219385063678442E-4</v>
      </c>
    </row>
    <row r="248" spans="1:39">
      <c r="A248" s="1106" t="s">
        <v>34</v>
      </c>
      <c r="B248" s="132" t="s">
        <v>42</v>
      </c>
      <c r="C248" s="174">
        <v>2.5515728699110454E-4</v>
      </c>
      <c r="D248" s="174">
        <v>3.643529524233077E-3</v>
      </c>
      <c r="E248" s="174">
        <v>6.919150397061491E-5</v>
      </c>
      <c r="F248" s="174">
        <v>1.0270777862016642</v>
      </c>
      <c r="G248" s="174">
        <v>1.7599853826358463E-4</v>
      </c>
      <c r="H248" s="174">
        <v>1.9493797796880705E-4</v>
      </c>
      <c r="I248" s="174">
        <v>5.762858319775847E-6</v>
      </c>
      <c r="J248" s="174">
        <v>2.9564463965557366E-2</v>
      </c>
      <c r="K248" s="174">
        <v>1.7099014297938769E-5</v>
      </c>
      <c r="L248" s="174">
        <v>2.4330711365156101E-5</v>
      </c>
      <c r="M248" s="174">
        <v>1.4500437335415286E-4</v>
      </c>
      <c r="N248" s="174">
        <v>4.7703282913797368E-6</v>
      </c>
      <c r="O248" s="174">
        <v>8.7200021963935623E-6</v>
      </c>
      <c r="P248" s="174">
        <v>3.3742136960205684E-6</v>
      </c>
      <c r="Q248" s="174">
        <v>5.6339233405286061E-6</v>
      </c>
      <c r="R248" s="174">
        <v>4.1130694363228637E-6</v>
      </c>
      <c r="S248" s="174">
        <v>7.225658730098206E-6</v>
      </c>
      <c r="T248" s="174">
        <v>9.6726268584570066E-6</v>
      </c>
      <c r="U248" s="174">
        <v>1.0456673807321331E-5</v>
      </c>
      <c r="V248" s="174">
        <v>1.6207458153489558E-5</v>
      </c>
      <c r="W248" s="174">
        <v>7.105942705931057E-4</v>
      </c>
      <c r="X248" s="174">
        <v>7.911947758678815E-6</v>
      </c>
      <c r="Y248" s="174">
        <v>3.4625495907754409E-6</v>
      </c>
      <c r="Z248" s="174">
        <v>4.8008745603381746E-6</v>
      </c>
      <c r="AA248" s="174">
        <v>1.0464212018453141E-5</v>
      </c>
      <c r="AB248" s="174">
        <v>7.4492204285165509E-6</v>
      </c>
      <c r="AC248" s="174">
        <v>3.3387952277888344E-6</v>
      </c>
      <c r="AD248" s="174">
        <v>7.2227882627010948E-6</v>
      </c>
      <c r="AE248" s="174">
        <v>5.0863819517452046E-5</v>
      </c>
      <c r="AF248" s="174">
        <v>4.4341941457665412E-6</v>
      </c>
      <c r="AG248" s="174">
        <v>1.6355969099148512E-5</v>
      </c>
      <c r="AH248" s="174">
        <v>1.1349557577736544E-3</v>
      </c>
      <c r="AI248" s="174">
        <v>3.7919970559657837E-5</v>
      </c>
      <c r="AJ248" s="174">
        <v>1.240481015278975E-5</v>
      </c>
      <c r="AK248" s="174">
        <v>4.7298500233444894E-3</v>
      </c>
      <c r="AL248" s="174">
        <v>3.158528017985555E-5</v>
      </c>
      <c r="AM248" s="1115">
        <v>4.6206929576327193E-5</v>
      </c>
    </row>
    <row r="249" spans="1:39">
      <c r="A249" s="1106"/>
      <c r="B249" s="132" t="s">
        <v>193</v>
      </c>
      <c r="C249" s="174">
        <v>4.9475395888923056E-9</v>
      </c>
      <c r="D249" s="174">
        <v>2.2408903192738325E-9</v>
      </c>
      <c r="E249" s="174">
        <v>5.515709036631721E-9</v>
      </c>
      <c r="F249" s="174">
        <v>1.2752504682794664E-8</v>
      </c>
      <c r="G249" s="174">
        <v>1.0000000011421732</v>
      </c>
      <c r="H249" s="174">
        <v>2.4307123445561756E-9</v>
      </c>
      <c r="I249" s="174">
        <v>7.0242710155367813E-9</v>
      </c>
      <c r="J249" s="174">
        <v>4.073224761577707E-9</v>
      </c>
      <c r="K249" s="174">
        <v>3.8191303733653397E-9</v>
      </c>
      <c r="L249" s="174">
        <v>5.3957447064338642E-9</v>
      </c>
      <c r="M249" s="174">
        <v>8.9852533807738911E-9</v>
      </c>
      <c r="N249" s="174">
        <v>6.0072472969089616E-9</v>
      </c>
      <c r="O249" s="174">
        <v>5.9481011108137203E-9</v>
      </c>
      <c r="P249" s="174">
        <v>2.7782373583856209E-9</v>
      </c>
      <c r="Q249" s="174">
        <v>3.544892346512593E-9</v>
      </c>
      <c r="R249" s="174">
        <v>4.8743245363518677E-9</v>
      </c>
      <c r="S249" s="174">
        <v>4.7909624677873918E-9</v>
      </c>
      <c r="T249" s="174">
        <v>6.0531569710096043E-9</v>
      </c>
      <c r="U249" s="174">
        <v>3.8106767681059295E-9</v>
      </c>
      <c r="V249" s="174">
        <v>5.8936795972408978E-9</v>
      </c>
      <c r="W249" s="174">
        <v>4.2986377287568079E-9</v>
      </c>
      <c r="X249" s="174">
        <v>9.5578723116876511E-9</v>
      </c>
      <c r="Y249" s="174">
        <v>4.3790677688864896E-9</v>
      </c>
      <c r="Z249" s="174">
        <v>3.7845849836851318E-9</v>
      </c>
      <c r="AA249" s="174">
        <v>1.6058266103565222E-8</v>
      </c>
      <c r="AB249" s="174">
        <v>9.0720710332352034E-9</v>
      </c>
      <c r="AC249" s="174">
        <v>7.3170865163701117E-9</v>
      </c>
      <c r="AD249" s="174">
        <v>1.0311513244909327E-8</v>
      </c>
      <c r="AE249" s="174">
        <v>1.2337955493341142E-7</v>
      </c>
      <c r="AF249" s="174">
        <v>5.4192854185176544E-9</v>
      </c>
      <c r="AG249" s="174">
        <v>1.2981427578320282E-8</v>
      </c>
      <c r="AH249" s="174">
        <v>1.6632955380464514E-7</v>
      </c>
      <c r="AI249" s="174">
        <v>4.4191106527260992E-8</v>
      </c>
      <c r="AJ249" s="174">
        <v>2.0326381953057363E-8</v>
      </c>
      <c r="AK249" s="174">
        <v>1.263376751729323E-5</v>
      </c>
      <c r="AL249" s="174">
        <v>2.9198829746674541E-9</v>
      </c>
      <c r="AM249" s="1115">
        <v>4.7209747423576228E-8</v>
      </c>
    </row>
    <row r="250" spans="1:39">
      <c r="A250" s="1106"/>
      <c r="B250" s="132" t="s">
        <v>194</v>
      </c>
      <c r="C250" s="174">
        <v>6.5729679572739567E-9</v>
      </c>
      <c r="D250" s="174">
        <v>2.9770959887660079E-9</v>
      </c>
      <c r="E250" s="174">
        <v>7.3277996280861841E-9</v>
      </c>
      <c r="F250" s="174">
        <v>1.6942119036941776E-8</v>
      </c>
      <c r="G250" s="174">
        <v>1.5174144103575526E-9</v>
      </c>
      <c r="H250" s="174">
        <v>1.0000000032292808</v>
      </c>
      <c r="I250" s="174">
        <v>9.3319734948636239E-9</v>
      </c>
      <c r="J250" s="174">
        <v>5.4114121493304332E-9</v>
      </c>
      <c r="K250" s="174">
        <v>5.073839454491837E-9</v>
      </c>
      <c r="L250" s="174">
        <v>7.1684230967337823E-9</v>
      </c>
      <c r="M250" s="174">
        <v>1.1937202623382554E-8</v>
      </c>
      <c r="N250" s="174">
        <v>7.980824263165423E-9</v>
      </c>
      <c r="O250" s="174">
        <v>7.9022466229032211E-9</v>
      </c>
      <c r="P250" s="174">
        <v>3.6909790828896848E-9</v>
      </c>
      <c r="Q250" s="174">
        <v>4.7095052777191937E-9</v>
      </c>
      <c r="R250" s="174">
        <v>6.4756993683739591E-9</v>
      </c>
      <c r="S250" s="174">
        <v>6.3649501372295449E-9</v>
      </c>
      <c r="T250" s="174">
        <v>8.0418167648666529E-9</v>
      </c>
      <c r="U250" s="174">
        <v>5.0626085637641916E-9</v>
      </c>
      <c r="V250" s="174">
        <v>7.8299458644204379E-9</v>
      </c>
      <c r="W250" s="174">
        <v>5.7108806394358355E-9</v>
      </c>
      <c r="X250" s="174">
        <v>1.269794557793611E-8</v>
      </c>
      <c r="Y250" s="174">
        <v>5.8177345750287012E-9</v>
      </c>
      <c r="Z250" s="174">
        <v>5.027944775862214E-9</v>
      </c>
      <c r="AA250" s="174">
        <v>2.1333931068501912E-8</v>
      </c>
      <c r="AB250" s="174">
        <v>1.2052542710611996E-8</v>
      </c>
      <c r="AC250" s="174">
        <v>9.7209884526603554E-9</v>
      </c>
      <c r="AD250" s="174">
        <v>1.3699182175714438E-8</v>
      </c>
      <c r="AE250" s="174">
        <v>1.6391376897331743E-7</v>
      </c>
      <c r="AF250" s="174">
        <v>7.1996977017042116E-9</v>
      </c>
      <c r="AG250" s="174">
        <v>1.7246250581508789E-8</v>
      </c>
      <c r="AH250" s="174">
        <v>2.2097424545325953E-7</v>
      </c>
      <c r="AI250" s="174">
        <v>5.8709328542270141E-8</v>
      </c>
      <c r="AJ250" s="174">
        <v>2.7004262394324806E-8</v>
      </c>
      <c r="AK250" s="174">
        <v>1.6784372833974415E-5</v>
      </c>
      <c r="AL250" s="174">
        <v>3.8791599110328424E-9</v>
      </c>
      <c r="AM250" s="1115">
        <v>6.2719691578180494E-8</v>
      </c>
    </row>
    <row r="251" spans="1:39">
      <c r="A251" s="1106" t="s">
        <v>35</v>
      </c>
      <c r="B251" s="132" t="s">
        <v>43</v>
      </c>
      <c r="C251" s="174">
        <v>3.0301667006110011E-4</v>
      </c>
      <c r="D251" s="174">
        <v>2.9446676171130038E-4</v>
      </c>
      <c r="E251" s="174">
        <v>4.3330606982436596E-4</v>
      </c>
      <c r="F251" s="174">
        <v>1.8047682770532732E-4</v>
      </c>
      <c r="G251" s="174">
        <v>3.3941535843538877E-4</v>
      </c>
      <c r="H251" s="174">
        <v>9.4865821930727737E-5</v>
      </c>
      <c r="I251" s="174">
        <v>1.0023611086997568</v>
      </c>
      <c r="J251" s="174">
        <v>2.8263465329664723E-4</v>
      </c>
      <c r="K251" s="174">
        <v>2.3533276116606723E-4</v>
      </c>
      <c r="L251" s="174">
        <v>2.142679388436194E-3</v>
      </c>
      <c r="M251" s="174">
        <v>7.0712241875641761E-3</v>
      </c>
      <c r="N251" s="174">
        <v>2.9405453599179971E-2</v>
      </c>
      <c r="O251" s="174">
        <v>4.9607305272776132E-2</v>
      </c>
      <c r="P251" s="174">
        <v>1.7995233730989861E-3</v>
      </c>
      <c r="Q251" s="174">
        <v>3.3237547323271416E-2</v>
      </c>
      <c r="R251" s="174">
        <v>5.6479202981763094E-4</v>
      </c>
      <c r="S251" s="174">
        <v>3.491132514768997E-4</v>
      </c>
      <c r="T251" s="174">
        <v>6.7360902752171628E-4</v>
      </c>
      <c r="U251" s="174">
        <v>5.6238087345821864E-4</v>
      </c>
      <c r="V251" s="174">
        <v>8.0459249237543006E-4</v>
      </c>
      <c r="W251" s="174">
        <v>5.856825076585746E-4</v>
      </c>
      <c r="X251" s="174">
        <v>6.4210384187890846E-3</v>
      </c>
      <c r="Y251" s="174">
        <v>2.057910151403082E-2</v>
      </c>
      <c r="Z251" s="174">
        <v>5.6981552970463941E-4</v>
      </c>
      <c r="AA251" s="174">
        <v>3.9188943200612789E-4</v>
      </c>
      <c r="AB251" s="174">
        <v>1.1371459843720249E-4</v>
      </c>
      <c r="AC251" s="174">
        <v>3.2060280686719043E-4</v>
      </c>
      <c r="AD251" s="174">
        <v>4.8565551968688926E-4</v>
      </c>
      <c r="AE251" s="174">
        <v>2.3060763722073538E-4</v>
      </c>
      <c r="AF251" s="174">
        <v>2.3240223646701509E-4</v>
      </c>
      <c r="AG251" s="174">
        <v>4.4203806110608082E-4</v>
      </c>
      <c r="AH251" s="174">
        <v>3.654530003714956E-4</v>
      </c>
      <c r="AI251" s="174">
        <v>1.5544217072542817E-4</v>
      </c>
      <c r="AJ251" s="174">
        <v>1.8416121571834175E-4</v>
      </c>
      <c r="AK251" s="174">
        <v>4.7433443945316985E-4</v>
      </c>
      <c r="AL251" s="174">
        <v>3.8681926404272881E-4</v>
      </c>
      <c r="AM251" s="1115">
        <v>6.588400845100185E-4</v>
      </c>
    </row>
    <row r="252" spans="1:39">
      <c r="A252" s="1106" t="s">
        <v>36</v>
      </c>
      <c r="B252" s="132" t="s">
        <v>44</v>
      </c>
      <c r="C252" s="174">
        <v>8.8871928542602115E-3</v>
      </c>
      <c r="D252" s="174">
        <v>0.12860603704177728</v>
      </c>
      <c r="E252" s="174">
        <v>2.2998517043102658E-3</v>
      </c>
      <c r="F252" s="174">
        <v>1.8354005911759681E-2</v>
      </c>
      <c r="G252" s="174">
        <v>6.1409810915256042E-3</v>
      </c>
      <c r="H252" s="174">
        <v>6.6853594985883452E-3</v>
      </c>
      <c r="I252" s="174">
        <v>3.3599605357513901E-5</v>
      </c>
      <c r="J252" s="174">
        <v>1.0438920665411804</v>
      </c>
      <c r="K252" s="174">
        <v>3.8458389604016299E-4</v>
      </c>
      <c r="L252" s="174">
        <v>6.179839259078775E-4</v>
      </c>
      <c r="M252" s="174">
        <v>2.3947887667139351E-3</v>
      </c>
      <c r="N252" s="174">
        <v>5.0622952437242556E-5</v>
      </c>
      <c r="O252" s="174">
        <v>1.3492365501190789E-4</v>
      </c>
      <c r="P252" s="174">
        <v>1.7499903176938518E-5</v>
      </c>
      <c r="Q252" s="174">
        <v>2.1234576782896699E-5</v>
      </c>
      <c r="R252" s="174">
        <v>2.4246624215941649E-5</v>
      </c>
      <c r="S252" s="174">
        <v>3.4725086636133865E-5</v>
      </c>
      <c r="T252" s="174">
        <v>5.0653003988705353E-5</v>
      </c>
      <c r="U252" s="174">
        <v>3.0300137152980086E-5</v>
      </c>
      <c r="V252" s="174">
        <v>4.6981170356883056E-5</v>
      </c>
      <c r="W252" s="174">
        <v>4.1271272363046976E-4</v>
      </c>
      <c r="X252" s="174">
        <v>5.3527234273595909E-5</v>
      </c>
      <c r="Y252" s="174">
        <v>2.2144579827567816E-5</v>
      </c>
      <c r="Z252" s="174">
        <v>1.9594217699892715E-5</v>
      </c>
      <c r="AA252" s="174">
        <v>9.8618219344276801E-5</v>
      </c>
      <c r="AB252" s="174">
        <v>3.1207642859257792E-5</v>
      </c>
      <c r="AC252" s="174">
        <v>2.2137546351614989E-5</v>
      </c>
      <c r="AD252" s="174">
        <v>5.2529627342529255E-5</v>
      </c>
      <c r="AE252" s="174">
        <v>3.2591108575029149E-4</v>
      </c>
      <c r="AF252" s="174">
        <v>2.0719791012535047E-5</v>
      </c>
      <c r="AG252" s="174">
        <v>3.0405063925163962E-4</v>
      </c>
      <c r="AH252" s="174">
        <v>5.5036739539507081E-3</v>
      </c>
      <c r="AI252" s="174">
        <v>5.4374197102031389E-4</v>
      </c>
      <c r="AJ252" s="174">
        <v>6.3101535938150986E-5</v>
      </c>
      <c r="AK252" s="174">
        <v>3.1316241003658027E-2</v>
      </c>
      <c r="AL252" s="174">
        <v>8.9582028730871751E-5</v>
      </c>
      <c r="AM252" s="1115">
        <v>9.2432134061561598E-4</v>
      </c>
    </row>
    <row r="253" spans="1:39">
      <c r="A253" s="1106" t="s">
        <v>37</v>
      </c>
      <c r="B253" s="132" t="s">
        <v>45</v>
      </c>
      <c r="C253" s="174">
        <v>1.6442857284938966E-4</v>
      </c>
      <c r="D253" s="174">
        <v>8.8984256571746678E-5</v>
      </c>
      <c r="E253" s="174">
        <v>1.7330708755906269E-4</v>
      </c>
      <c r="F253" s="174">
        <v>7.1165467320968986E-4</v>
      </c>
      <c r="G253" s="174">
        <v>1.6695267621146647E-5</v>
      </c>
      <c r="H253" s="174">
        <v>2.2717919680405212E-5</v>
      </c>
      <c r="I253" s="174">
        <v>2.6842222907757509E-4</v>
      </c>
      <c r="J253" s="174">
        <v>9.9304907156704854E-5</v>
      </c>
      <c r="K253" s="174">
        <v>1.0102029216523929</v>
      </c>
      <c r="L253" s="174">
        <v>2.7010175970314053E-4</v>
      </c>
      <c r="M253" s="174">
        <v>1.1776131103764312E-4</v>
      </c>
      <c r="N253" s="174">
        <v>5.6607615764314603E-4</v>
      </c>
      <c r="O253" s="174">
        <v>1.4436236078337126E-4</v>
      </c>
      <c r="P253" s="174">
        <v>4.6351670580363316E-5</v>
      </c>
      <c r="Q253" s="174">
        <v>6.0757225613615051E-5</v>
      </c>
      <c r="R253" s="174">
        <v>9.7442026729417785E-5</v>
      </c>
      <c r="S253" s="174">
        <v>1.2476292365007255E-4</v>
      </c>
      <c r="T253" s="174">
        <v>1.9381185655354064E-4</v>
      </c>
      <c r="U253" s="174">
        <v>1.768632481622519E-4</v>
      </c>
      <c r="V253" s="174">
        <v>1.4026867249690618E-4</v>
      </c>
      <c r="W253" s="174">
        <v>1.7540727640204829E-4</v>
      </c>
      <c r="X253" s="174">
        <v>1.5057627389997619E-4</v>
      </c>
      <c r="Y253" s="174">
        <v>3.6195364404408024E-5</v>
      </c>
      <c r="Z253" s="174">
        <v>7.4096536452944014E-5</v>
      </c>
      <c r="AA253" s="174">
        <v>2.0323146040555475E-4</v>
      </c>
      <c r="AB253" s="174">
        <v>8.0761900319167602E-5</v>
      </c>
      <c r="AC253" s="174">
        <v>1.47776616951027E-5</v>
      </c>
      <c r="AD253" s="174">
        <v>1.0268713094020539E-4</v>
      </c>
      <c r="AE253" s="174">
        <v>8.7528990392328227E-5</v>
      </c>
      <c r="AF253" s="174">
        <v>1.0383875495134904E-4</v>
      </c>
      <c r="AG253" s="174">
        <v>3.0870900456393742E-5</v>
      </c>
      <c r="AH253" s="174">
        <v>1.9917046324201157E-4</v>
      </c>
      <c r="AI253" s="174">
        <v>9.0606243079417248E-4</v>
      </c>
      <c r="AJ253" s="174">
        <v>1.1790167661013484E-4</v>
      </c>
      <c r="AK253" s="174">
        <v>2.2520052071920449E-4</v>
      </c>
      <c r="AL253" s="174">
        <v>9.9976537659715137E-4</v>
      </c>
      <c r="AM253" s="1115">
        <v>4.6709333777523472E-4</v>
      </c>
    </row>
    <row r="254" spans="1:39">
      <c r="A254" s="1106" t="s">
        <v>38</v>
      </c>
      <c r="B254" s="132" t="s">
        <v>46</v>
      </c>
      <c r="C254" s="174">
        <v>3.5423938938944346E-3</v>
      </c>
      <c r="D254" s="174">
        <v>2.1153375014533664E-3</v>
      </c>
      <c r="E254" s="174">
        <v>2.8331049351389779E-3</v>
      </c>
      <c r="F254" s="174">
        <v>8.2395388422466613E-4</v>
      </c>
      <c r="G254" s="174">
        <v>2.3185244588751693E-4</v>
      </c>
      <c r="H254" s="174">
        <v>3.7058577739722937E-4</v>
      </c>
      <c r="I254" s="174">
        <v>1.3009580289822581E-3</v>
      </c>
      <c r="J254" s="174">
        <v>3.4038336444570435E-3</v>
      </c>
      <c r="K254" s="174">
        <v>1.3635968776573265E-3</v>
      </c>
      <c r="L254" s="174">
        <v>1.0558813105653431</v>
      </c>
      <c r="M254" s="174">
        <v>5.1183906912840981E-3</v>
      </c>
      <c r="N254" s="174">
        <v>7.7158603262184012E-4</v>
      </c>
      <c r="O254" s="174">
        <v>4.0560194842473299E-3</v>
      </c>
      <c r="P254" s="174">
        <v>6.3505959623403143E-4</v>
      </c>
      <c r="Q254" s="174">
        <v>8.7126534975692229E-4</v>
      </c>
      <c r="R254" s="174">
        <v>1.5138222291434503E-3</v>
      </c>
      <c r="S254" s="174">
        <v>9.1844043343221262E-4</v>
      </c>
      <c r="T254" s="174">
        <v>1.7709458631042408E-3</v>
      </c>
      <c r="U254" s="174">
        <v>6.2779401400238095E-4</v>
      </c>
      <c r="V254" s="174">
        <v>2.1982924504152738E-3</v>
      </c>
      <c r="W254" s="174">
        <v>1.1040088212169842E-2</v>
      </c>
      <c r="X254" s="174">
        <v>9.4541939972104822E-3</v>
      </c>
      <c r="Y254" s="174">
        <v>1.0092906983083358E-3</v>
      </c>
      <c r="Z254" s="174">
        <v>1.0449532419758891E-3</v>
      </c>
      <c r="AA254" s="174">
        <v>2.5213708560338118E-3</v>
      </c>
      <c r="AB254" s="174">
        <v>1.6430665834131185E-3</v>
      </c>
      <c r="AC254" s="174">
        <v>6.4736812598693513E-4</v>
      </c>
      <c r="AD254" s="174">
        <v>1.7527447373964623E-3</v>
      </c>
      <c r="AE254" s="174">
        <v>4.6744490281065941E-3</v>
      </c>
      <c r="AF254" s="174">
        <v>7.5125671219586018E-4</v>
      </c>
      <c r="AG254" s="174">
        <v>1.5998285580603891E-3</v>
      </c>
      <c r="AH254" s="174">
        <v>2.0228331802441216E-3</v>
      </c>
      <c r="AI254" s="174">
        <v>4.6550689584891544E-3</v>
      </c>
      <c r="AJ254" s="174">
        <v>1.5787681196894189E-3</v>
      </c>
      <c r="AK254" s="174">
        <v>1.9970827299266645E-3</v>
      </c>
      <c r="AL254" s="174">
        <v>9.7459451691871035E-2</v>
      </c>
      <c r="AM254" s="1115">
        <v>4.3704267673600403E-3</v>
      </c>
    </row>
    <row r="255" spans="1:39">
      <c r="A255" s="1106" t="s">
        <v>39</v>
      </c>
      <c r="B255" s="132" t="s">
        <v>47</v>
      </c>
      <c r="C255" s="174">
        <v>3.9015338629946172E-3</v>
      </c>
      <c r="D255" s="174">
        <v>1.2173861148016684E-3</v>
      </c>
      <c r="E255" s="174">
        <v>1.3955012845839938E-4</v>
      </c>
      <c r="F255" s="174">
        <v>3.6750514086261374E-4</v>
      </c>
      <c r="G255" s="174">
        <v>8.5668923625971567E-3</v>
      </c>
      <c r="H255" s="174">
        <v>2.8619971700402222E-3</v>
      </c>
      <c r="I255" s="174">
        <v>6.0060861439547903E-4</v>
      </c>
      <c r="J255" s="174">
        <v>9.1617376943181226E-4</v>
      </c>
      <c r="K255" s="174">
        <v>2.729357302030454E-3</v>
      </c>
      <c r="L255" s="174">
        <v>2.5375302282033461E-3</v>
      </c>
      <c r="M255" s="174">
        <v>1.0116936582202927</v>
      </c>
      <c r="N255" s="174">
        <v>2.673940950498319E-3</v>
      </c>
      <c r="O255" s="174">
        <v>8.8170431635134234E-4</v>
      </c>
      <c r="P255" s="174">
        <v>1.9272414978787312E-4</v>
      </c>
      <c r="Q255" s="174">
        <v>2.729133746186594E-4</v>
      </c>
      <c r="R255" s="174">
        <v>6.2687936201516784E-4</v>
      </c>
      <c r="S255" s="174">
        <v>4.4471587470517471E-4</v>
      </c>
      <c r="T255" s="174">
        <v>7.1468671345028341E-4</v>
      </c>
      <c r="U255" s="174">
        <v>5.4572586212380556E-4</v>
      </c>
      <c r="V255" s="174">
        <v>4.1096299287073502E-4</v>
      </c>
      <c r="W255" s="174">
        <v>5.7957031127842127E-3</v>
      </c>
      <c r="X255" s="174">
        <v>3.3543039542028154E-4</v>
      </c>
      <c r="Y255" s="174">
        <v>8.7169085622116851E-5</v>
      </c>
      <c r="Z255" s="174">
        <v>6.1038341021136644E-4</v>
      </c>
      <c r="AA255" s="174">
        <v>7.0684124817780179E-5</v>
      </c>
      <c r="AB255" s="174">
        <v>7.7990271580746543E-5</v>
      </c>
      <c r="AC255" s="174">
        <v>2.7454092074688753E-5</v>
      </c>
      <c r="AD255" s="174">
        <v>1.116121351398529E-4</v>
      </c>
      <c r="AE255" s="174">
        <v>2.2115392305750481E-4</v>
      </c>
      <c r="AF255" s="174">
        <v>6.9551948593906413E-5</v>
      </c>
      <c r="AG255" s="174">
        <v>3.1192606149243925E-4</v>
      </c>
      <c r="AH255" s="174">
        <v>7.1893028908431031E-3</v>
      </c>
      <c r="AI255" s="174">
        <v>2.5288384888349862E-4</v>
      </c>
      <c r="AJ255" s="174">
        <v>3.0899339759478384E-4</v>
      </c>
      <c r="AK255" s="174">
        <v>4.8539796756351232E-4</v>
      </c>
      <c r="AL255" s="174">
        <v>1.7347987489061175E-3</v>
      </c>
      <c r="AM255" s="1115">
        <v>9.8581561766293525E-4</v>
      </c>
    </row>
    <row r="256" spans="1:39">
      <c r="A256" s="1107">
        <v>10</v>
      </c>
      <c r="B256" s="132" t="s">
        <v>2</v>
      </c>
      <c r="C256" s="174">
        <v>6.9001725216810488E-4</v>
      </c>
      <c r="D256" s="174">
        <v>5.2786821252388599E-4</v>
      </c>
      <c r="E256" s="174">
        <v>6.7647524959252086E-4</v>
      </c>
      <c r="F256" s="174">
        <v>2.9896749522259035E-3</v>
      </c>
      <c r="G256" s="174">
        <v>8.98549547309015E-3</v>
      </c>
      <c r="H256" s="174">
        <v>1.1555227160965978E-3</v>
      </c>
      <c r="I256" s="174">
        <v>2.053186705295577E-3</v>
      </c>
      <c r="J256" s="174">
        <v>5.438630833770609E-4</v>
      </c>
      <c r="K256" s="174">
        <v>2.5627840631011861E-4</v>
      </c>
      <c r="L256" s="174">
        <v>6.3364097664992411E-4</v>
      </c>
      <c r="M256" s="174">
        <v>1.0061148976614205E-3</v>
      </c>
      <c r="N256" s="174">
        <v>1.0126707203768395</v>
      </c>
      <c r="O256" s="174">
        <v>1.2314799563758435E-3</v>
      </c>
      <c r="P256" s="174">
        <v>6.7774508570921934E-4</v>
      </c>
      <c r="Q256" s="174">
        <v>4.0823278197430726E-4</v>
      </c>
      <c r="R256" s="174">
        <v>4.3498466026594318E-4</v>
      </c>
      <c r="S256" s="174">
        <v>1.98059969517922E-4</v>
      </c>
      <c r="T256" s="174">
        <v>2.5249260802084298E-4</v>
      </c>
      <c r="U256" s="174">
        <v>2.2185626050319428E-4</v>
      </c>
      <c r="V256" s="174">
        <v>2.4034086841261509E-4</v>
      </c>
      <c r="W256" s="174">
        <v>4.1839294374634492E-4</v>
      </c>
      <c r="X256" s="174">
        <v>1.0829305045099867E-3</v>
      </c>
      <c r="Y256" s="174">
        <v>1.3837202839787714E-3</v>
      </c>
      <c r="Z256" s="174">
        <v>5.6118483889249469E-4</v>
      </c>
      <c r="AA256" s="174">
        <v>3.7739575541970757E-4</v>
      </c>
      <c r="AB256" s="174">
        <v>1.6108676179808304E-4</v>
      </c>
      <c r="AC256" s="174">
        <v>8.6099856697970312E-5</v>
      </c>
      <c r="AD256" s="174">
        <v>5.8451388905740552E-3</v>
      </c>
      <c r="AE256" s="174">
        <v>2.3787585896147654E-4</v>
      </c>
      <c r="AF256" s="174">
        <v>3.1325796155557762E-4</v>
      </c>
      <c r="AG256" s="174">
        <v>3.9163728737617967E-4</v>
      </c>
      <c r="AH256" s="174">
        <v>3.8084904814461118E-4</v>
      </c>
      <c r="AI256" s="174">
        <v>4.3419643971245495E-4</v>
      </c>
      <c r="AJ256" s="174">
        <v>2.0977279012476384E-4</v>
      </c>
      <c r="AK256" s="174">
        <v>6.0957746764635538E-4</v>
      </c>
      <c r="AL256" s="174">
        <v>3.3687987228375895E-4</v>
      </c>
      <c r="AM256" s="1115">
        <v>1.2333122202026743E-3</v>
      </c>
    </row>
    <row r="257" spans="1:39">
      <c r="A257" s="1107">
        <v>11</v>
      </c>
      <c r="B257" s="132" t="s">
        <v>48</v>
      </c>
      <c r="C257" s="174">
        <v>1.6457263493796248E-3</v>
      </c>
      <c r="D257" s="174">
        <v>9.0581323752567588E-4</v>
      </c>
      <c r="E257" s="174">
        <v>5.0479461536121471E-4</v>
      </c>
      <c r="F257" s="174">
        <v>2.011973863589873E-4</v>
      </c>
      <c r="G257" s="174">
        <v>2.103361892588857E-4</v>
      </c>
      <c r="H257" s="174">
        <v>2.1988003839648273E-4</v>
      </c>
      <c r="I257" s="174">
        <v>4.6752721258244391E-4</v>
      </c>
      <c r="J257" s="174">
        <v>9.1882797977686109E-4</v>
      </c>
      <c r="K257" s="174">
        <v>3.9484346453508024E-4</v>
      </c>
      <c r="L257" s="174">
        <v>2.3359485967377152E-3</v>
      </c>
      <c r="M257" s="174">
        <v>4.5646575985469695E-3</v>
      </c>
      <c r="N257" s="174">
        <v>1.0988618925451415E-2</v>
      </c>
      <c r="O257" s="174">
        <v>1.0354678895194529</v>
      </c>
      <c r="P257" s="174">
        <v>2.4288618932744614E-3</v>
      </c>
      <c r="Q257" s="174">
        <v>1.4172201690237475E-3</v>
      </c>
      <c r="R257" s="174">
        <v>2.2214171066684903E-3</v>
      </c>
      <c r="S257" s="174">
        <v>2.134495724249601E-3</v>
      </c>
      <c r="T257" s="174">
        <v>7.1026638405212823E-3</v>
      </c>
      <c r="U257" s="174">
        <v>7.3664692002900533E-3</v>
      </c>
      <c r="V257" s="174">
        <v>9.6426123370900278E-3</v>
      </c>
      <c r="W257" s="174">
        <v>1.5994742103781739E-3</v>
      </c>
      <c r="X257" s="174">
        <v>2.7955470577298133E-2</v>
      </c>
      <c r="Y257" s="174">
        <v>1.7917631626924581E-3</v>
      </c>
      <c r="Z257" s="174">
        <v>9.594885273061628E-4</v>
      </c>
      <c r="AA257" s="174">
        <v>5.6780085932189189E-4</v>
      </c>
      <c r="AB257" s="174">
        <v>2.9486832122846212E-4</v>
      </c>
      <c r="AC257" s="174">
        <v>1.2908760542789442E-3</v>
      </c>
      <c r="AD257" s="174">
        <v>5.9999673440086433E-4</v>
      </c>
      <c r="AE257" s="174">
        <v>4.5402445761913131E-4</v>
      </c>
      <c r="AF257" s="174">
        <v>5.2462228566277889E-4</v>
      </c>
      <c r="AG257" s="174">
        <v>1.0277908842356404E-3</v>
      </c>
      <c r="AH257" s="174">
        <v>9.8413276962963929E-4</v>
      </c>
      <c r="AI257" s="174">
        <v>5.9157753162248099E-4</v>
      </c>
      <c r="AJ257" s="174">
        <v>1.1370602945722668E-3</v>
      </c>
      <c r="AK257" s="174">
        <v>1.3487808978731623E-3</v>
      </c>
      <c r="AL257" s="174">
        <v>2.3386158304454104E-3</v>
      </c>
      <c r="AM257" s="1115">
        <v>4.2717662240711347E-3</v>
      </c>
    </row>
    <row r="258" spans="1:39">
      <c r="A258" s="1107">
        <v>12</v>
      </c>
      <c r="B258" s="132" t="s">
        <v>49</v>
      </c>
      <c r="C258" s="174">
        <v>5.5831950697219077E-5</v>
      </c>
      <c r="D258" s="174">
        <v>4.2366971909485984E-5</v>
      </c>
      <c r="E258" s="174">
        <v>4.226423103060311E-5</v>
      </c>
      <c r="F258" s="174">
        <v>5.8369777880623159E-5</v>
      </c>
      <c r="G258" s="174">
        <v>1.7186420004985175E-5</v>
      </c>
      <c r="H258" s="174">
        <v>3.7644039733660698E-5</v>
      </c>
      <c r="I258" s="174">
        <v>1.8772522041045093E-4</v>
      </c>
      <c r="J258" s="174">
        <v>5.6101264518702464E-5</v>
      </c>
      <c r="K258" s="174">
        <v>3.5718240173031209E-5</v>
      </c>
      <c r="L258" s="174">
        <v>7.4112444901812651E-4</v>
      </c>
      <c r="M258" s="174">
        <v>9.5114937421428877E-5</v>
      </c>
      <c r="N258" s="174">
        <v>1.1349044798136109E-4</v>
      </c>
      <c r="O258" s="174">
        <v>1.4099032301305384E-3</v>
      </c>
      <c r="P258" s="174">
        <v>1.0409305286729882</v>
      </c>
      <c r="Q258" s="174">
        <v>1.5403919481769983E-4</v>
      </c>
      <c r="R258" s="174">
        <v>2.4227248578718042E-2</v>
      </c>
      <c r="S258" s="174">
        <v>6.8940195621986682E-3</v>
      </c>
      <c r="T258" s="174">
        <v>9.1205883471913061E-4</v>
      </c>
      <c r="U258" s="174">
        <v>2.7388324351256392E-3</v>
      </c>
      <c r="V258" s="174">
        <v>1.6896155807792368E-3</v>
      </c>
      <c r="W258" s="174">
        <v>2.1873062968470316E-4</v>
      </c>
      <c r="X258" s="174">
        <v>2.6723270412623398E-3</v>
      </c>
      <c r="Y258" s="174">
        <v>1.7216418124252835E-4</v>
      </c>
      <c r="Z258" s="174">
        <v>6.2732226413679412E-5</v>
      </c>
      <c r="AA258" s="174">
        <v>5.3482083779609803E-5</v>
      </c>
      <c r="AB258" s="174">
        <v>3.0075378142344913E-5</v>
      </c>
      <c r="AC258" s="174">
        <v>1.2455749249052158E-4</v>
      </c>
      <c r="AD258" s="174">
        <v>8.6207658970324119E-5</v>
      </c>
      <c r="AE258" s="174">
        <v>5.2865027280021005E-5</v>
      </c>
      <c r="AF258" s="174">
        <v>4.6626320302626989E-5</v>
      </c>
      <c r="AG258" s="174">
        <v>5.1368147940234363E-5</v>
      </c>
      <c r="AH258" s="174">
        <v>3.9689590349718064E-5</v>
      </c>
      <c r="AI258" s="174">
        <v>3.7736868405893764E-5</v>
      </c>
      <c r="AJ258" s="174">
        <v>9.4349790482039161E-5</v>
      </c>
      <c r="AK258" s="174">
        <v>4.8561129100142907E-5</v>
      </c>
      <c r="AL258" s="174">
        <v>1.3137364467711562E-4</v>
      </c>
      <c r="AM258" s="1115">
        <v>1.2836249636289519E-3</v>
      </c>
    </row>
    <row r="259" spans="1:39">
      <c r="A259" s="1107">
        <v>13</v>
      </c>
      <c r="B259" s="132" t="s">
        <v>50</v>
      </c>
      <c r="C259" s="174">
        <v>2.8197245541622244E-6</v>
      </c>
      <c r="D259" s="174">
        <v>3.0706592854346411E-6</v>
      </c>
      <c r="E259" s="174">
        <v>2.6156097957210657E-6</v>
      </c>
      <c r="F259" s="174">
        <v>2.0721714018458968E-6</v>
      </c>
      <c r="G259" s="174">
        <v>1.3372274073690864E-6</v>
      </c>
      <c r="H259" s="174">
        <v>2.6869657246879577E-6</v>
      </c>
      <c r="I259" s="174">
        <v>5.5608087590351759E-6</v>
      </c>
      <c r="J259" s="174">
        <v>1.3819395057760095E-5</v>
      </c>
      <c r="K259" s="174">
        <v>1.9140236816991995E-6</v>
      </c>
      <c r="L259" s="174">
        <v>1.9668210604058294E-5</v>
      </c>
      <c r="M259" s="174">
        <v>3.8688753089645786E-5</v>
      </c>
      <c r="N259" s="174">
        <v>4.4430637226415345E-6</v>
      </c>
      <c r="O259" s="174">
        <v>2.3320253327559376E-5</v>
      </c>
      <c r="P259" s="174">
        <v>2.5693699410584467E-5</v>
      </c>
      <c r="Q259" s="174">
        <v>1.0035096662157328</v>
      </c>
      <c r="R259" s="174">
        <v>6.2426298938764223E-4</v>
      </c>
      <c r="S259" s="174">
        <v>2.5689690456644437E-4</v>
      </c>
      <c r="T259" s="174">
        <v>3.5371042123784867E-4</v>
      </c>
      <c r="U259" s="174">
        <v>1.4591231252955692E-4</v>
      </c>
      <c r="V259" s="174">
        <v>2.7953120570370295E-4</v>
      </c>
      <c r="W259" s="174">
        <v>4.9352703084056657E-5</v>
      </c>
      <c r="X259" s="174">
        <v>9.5396032528889975E-5</v>
      </c>
      <c r="Y259" s="174">
        <v>9.1456572311638059E-6</v>
      </c>
      <c r="Z259" s="174">
        <v>3.0204236775961614E-6</v>
      </c>
      <c r="AA259" s="174">
        <v>2.7041045493300925E-6</v>
      </c>
      <c r="AB259" s="174">
        <v>1.9382757028162072E-6</v>
      </c>
      <c r="AC259" s="174">
        <v>4.6498286858778672E-6</v>
      </c>
      <c r="AD259" s="174">
        <v>3.335945608645088E-6</v>
      </c>
      <c r="AE259" s="174">
        <v>3.7177233601767347E-6</v>
      </c>
      <c r="AF259" s="174">
        <v>2.1939684999893191E-6</v>
      </c>
      <c r="AG259" s="174">
        <v>3.1421149359802408E-6</v>
      </c>
      <c r="AH259" s="174">
        <v>1.5673898191035864E-5</v>
      </c>
      <c r="AI259" s="174">
        <v>3.9780673480836756E-6</v>
      </c>
      <c r="AJ259" s="174">
        <v>8.4175953175014947E-6</v>
      </c>
      <c r="AK259" s="174">
        <v>6.0476952310395224E-6</v>
      </c>
      <c r="AL259" s="174">
        <v>1.5986499627148487E-5</v>
      </c>
      <c r="AM259" s="1115">
        <v>8.7820302566271648E-5</v>
      </c>
    </row>
    <row r="260" spans="1:39">
      <c r="A260" s="1107">
        <v>14</v>
      </c>
      <c r="B260" s="132" t="s">
        <v>51</v>
      </c>
      <c r="C260" s="174">
        <v>4.0147464399450689E-4</v>
      </c>
      <c r="D260" s="174">
        <v>6.3817939243004777E-4</v>
      </c>
      <c r="E260" s="174">
        <v>1.8874004358611452E-4</v>
      </c>
      <c r="F260" s="174">
        <v>3.5664345746729361E-4</v>
      </c>
      <c r="G260" s="174">
        <v>6.7244232906906755E-5</v>
      </c>
      <c r="H260" s="174">
        <v>9.0589748495563892E-5</v>
      </c>
      <c r="I260" s="174">
        <v>3.5773712555727927E-3</v>
      </c>
      <c r="J260" s="174">
        <v>1.1814843737561233E-3</v>
      </c>
      <c r="K260" s="174">
        <v>4.8963530951745787E-4</v>
      </c>
      <c r="L260" s="174">
        <v>2.3267754072491664E-3</v>
      </c>
      <c r="M260" s="174">
        <v>2.1950014163166632E-3</v>
      </c>
      <c r="N260" s="174">
        <v>1.3290824301134573E-3</v>
      </c>
      <c r="O260" s="174">
        <v>2.1448660103775465E-3</v>
      </c>
      <c r="P260" s="174">
        <v>8.1703207925451027E-4</v>
      </c>
      <c r="Q260" s="174">
        <v>6.5871156838932159E-4</v>
      </c>
      <c r="R260" s="174">
        <v>1.0123825985371639</v>
      </c>
      <c r="S260" s="174">
        <v>6.0359184527636724E-3</v>
      </c>
      <c r="T260" s="174">
        <v>2.7911977378966024E-3</v>
      </c>
      <c r="U260" s="174">
        <v>9.9482318597356179E-4</v>
      </c>
      <c r="V260" s="174">
        <v>4.2253584678196418E-3</v>
      </c>
      <c r="W260" s="174">
        <v>1.175632292739343E-3</v>
      </c>
      <c r="X260" s="174">
        <v>1.4533383673967788E-2</v>
      </c>
      <c r="Y260" s="174">
        <v>1.0604570967665404E-3</v>
      </c>
      <c r="Z260" s="174">
        <v>2.8947208216501577E-4</v>
      </c>
      <c r="AA260" s="174">
        <v>6.7112280894708793E-4</v>
      </c>
      <c r="AB260" s="174">
        <v>1.4742855769519397E-4</v>
      </c>
      <c r="AC260" s="174">
        <v>6.961892586634618E-4</v>
      </c>
      <c r="AD260" s="174">
        <v>4.9430679270531872E-4</v>
      </c>
      <c r="AE260" s="174">
        <v>2.5906311294653805E-4</v>
      </c>
      <c r="AF260" s="174">
        <v>3.6869237826781833E-4</v>
      </c>
      <c r="AG260" s="174">
        <v>2.3980861137018529E-4</v>
      </c>
      <c r="AH260" s="174">
        <v>2.6202601838467079E-4</v>
      </c>
      <c r="AI260" s="174">
        <v>4.4341373559410026E-4</v>
      </c>
      <c r="AJ260" s="174">
        <v>4.1634511589038462E-4</v>
      </c>
      <c r="AK260" s="174">
        <v>5.4108748076526754E-4</v>
      </c>
      <c r="AL260" s="174">
        <v>4.388423331377233E-4</v>
      </c>
      <c r="AM260" s="1115">
        <v>1.2779255363915079E-3</v>
      </c>
    </row>
    <row r="261" spans="1:39">
      <c r="A261" s="1107">
        <v>15</v>
      </c>
      <c r="B261" s="132" t="s">
        <v>52</v>
      </c>
      <c r="C261" s="174">
        <v>1.0775828981674621E-4</v>
      </c>
      <c r="D261" s="174">
        <v>9.5023151717442186E-5</v>
      </c>
      <c r="E261" s="174">
        <v>1.2168369924197039E-4</v>
      </c>
      <c r="F261" s="174">
        <v>6.0602306209533302E-5</v>
      </c>
      <c r="G261" s="174">
        <v>6.8345515503202703E-5</v>
      </c>
      <c r="H261" s="174">
        <v>2.299437439053899E-4</v>
      </c>
      <c r="I261" s="174">
        <v>7.4188235839452263E-4</v>
      </c>
      <c r="J261" s="174">
        <v>1.4040769138181524E-4</v>
      </c>
      <c r="K261" s="174">
        <v>1.1854828406275885E-4</v>
      </c>
      <c r="L261" s="174">
        <v>2.243435077017297E-4</v>
      </c>
      <c r="M261" s="174">
        <v>3.0550608886558041E-4</v>
      </c>
      <c r="N261" s="174">
        <v>2.8554547671816668E-4</v>
      </c>
      <c r="O261" s="174">
        <v>4.7598437584178341E-4</v>
      </c>
      <c r="P261" s="174">
        <v>2.5978638437767392E-4</v>
      </c>
      <c r="Q261" s="174">
        <v>2.0305832767286578E-4</v>
      </c>
      <c r="R261" s="174">
        <v>3.2860628499106894E-4</v>
      </c>
      <c r="S261" s="174">
        <v>1.0201012973293171</v>
      </c>
      <c r="T261" s="174">
        <v>6.8290266188182993E-4</v>
      </c>
      <c r="U261" s="174">
        <v>9.3549752223044636E-4</v>
      </c>
      <c r="V261" s="174">
        <v>2.2445117094309079E-3</v>
      </c>
      <c r="W261" s="174">
        <v>3.7658643984635236E-4</v>
      </c>
      <c r="X261" s="174">
        <v>9.6195502887587035E-4</v>
      </c>
      <c r="Y261" s="174">
        <v>2.3667143705625158E-4</v>
      </c>
      <c r="Z261" s="174">
        <v>3.1621903179320161E-4</v>
      </c>
      <c r="AA261" s="174">
        <v>2.6961110593146646E-4</v>
      </c>
      <c r="AB261" s="174">
        <v>3.6372575193226625E-4</v>
      </c>
      <c r="AC261" s="174">
        <v>1.0723678150671324E-4</v>
      </c>
      <c r="AD261" s="174">
        <v>5.2729864540532678E-4</v>
      </c>
      <c r="AE261" s="174">
        <v>4.158128833772097E-4</v>
      </c>
      <c r="AF261" s="174">
        <v>1.4388452360572496E-4</v>
      </c>
      <c r="AG261" s="174">
        <v>1.8737648670646691E-4</v>
      </c>
      <c r="AH261" s="174">
        <v>2.1434760740357016E-4</v>
      </c>
      <c r="AI261" s="174">
        <v>3.0288791687828678E-4</v>
      </c>
      <c r="AJ261" s="174">
        <v>3.5163287413767651E-3</v>
      </c>
      <c r="AK261" s="174">
        <v>2.7146591324285377E-4</v>
      </c>
      <c r="AL261" s="174">
        <v>5.6575451319711388E-3</v>
      </c>
      <c r="AM261" s="1115">
        <v>4.2205679689842022E-4</v>
      </c>
    </row>
    <row r="262" spans="1:39">
      <c r="A262" s="1107">
        <v>16</v>
      </c>
      <c r="B262" s="132" t="s">
        <v>53</v>
      </c>
      <c r="C262" s="174">
        <v>6.596332063620375E-5</v>
      </c>
      <c r="D262" s="174">
        <v>8.3792758185475652E-5</v>
      </c>
      <c r="E262" s="174">
        <v>6.1710612889516811E-5</v>
      </c>
      <c r="F262" s="174">
        <v>1.5072367651301774E-4</v>
      </c>
      <c r="G262" s="174">
        <v>5.5164611280732313E-5</v>
      </c>
      <c r="H262" s="174">
        <v>1.5383981116118744E-4</v>
      </c>
      <c r="I262" s="174">
        <v>1.9401142615630305E-4</v>
      </c>
      <c r="J262" s="174">
        <v>8.8883972860914965E-5</v>
      </c>
      <c r="K262" s="174">
        <v>6.938029007594062E-5</v>
      </c>
      <c r="L262" s="174">
        <v>1.0679119221569811E-4</v>
      </c>
      <c r="M262" s="174">
        <v>2.019759151867279E-4</v>
      </c>
      <c r="N262" s="174">
        <v>1.4825806574254516E-4</v>
      </c>
      <c r="O262" s="174">
        <v>1.6367100622578033E-4</v>
      </c>
      <c r="P262" s="174">
        <v>5.7410500113300776E-5</v>
      </c>
      <c r="Q262" s="174">
        <v>7.0811169376072477E-5</v>
      </c>
      <c r="R262" s="174">
        <v>4.549866086414332E-4</v>
      </c>
      <c r="S262" s="174">
        <v>4.1908686336886592E-3</v>
      </c>
      <c r="T262" s="174">
        <v>1.0248369715492691</v>
      </c>
      <c r="U262" s="174">
        <v>4.4976976084946541E-3</v>
      </c>
      <c r="V262" s="174">
        <v>1.3975773678098199E-2</v>
      </c>
      <c r="W262" s="174">
        <v>1.5727614728344006E-4</v>
      </c>
      <c r="X262" s="174">
        <v>8.5692360078365448E-4</v>
      </c>
      <c r="Y262" s="174">
        <v>1.4854659157187162E-4</v>
      </c>
      <c r="Z262" s="174">
        <v>1.0307884021480872E-4</v>
      </c>
      <c r="AA262" s="174">
        <v>1.8612605169887313E-4</v>
      </c>
      <c r="AB262" s="174">
        <v>2.09056477084612E-4</v>
      </c>
      <c r="AC262" s="174">
        <v>7.5184535987454199E-5</v>
      </c>
      <c r="AD262" s="174">
        <v>3.1294548642651741E-4</v>
      </c>
      <c r="AE262" s="174">
        <v>3.7110635466853879E-4</v>
      </c>
      <c r="AF262" s="174">
        <v>1.4290429844995514E-4</v>
      </c>
      <c r="AG262" s="174">
        <v>2.3164784526518491E-4</v>
      </c>
      <c r="AH262" s="174">
        <v>1.3146821967277203E-4</v>
      </c>
      <c r="AI262" s="174">
        <v>1.7576338523228528E-4</v>
      </c>
      <c r="AJ262" s="174">
        <v>1.9021504947070507E-3</v>
      </c>
      <c r="AK262" s="174">
        <v>1.2521117210145905E-4</v>
      </c>
      <c r="AL262" s="174">
        <v>2.1435993531932272E-3</v>
      </c>
      <c r="AM262" s="1115">
        <v>4.0673649237047094E-4</v>
      </c>
    </row>
    <row r="263" spans="1:39">
      <c r="A263" s="1107">
        <v>17</v>
      </c>
      <c r="B263" s="132" t="s">
        <v>54</v>
      </c>
      <c r="C263" s="174">
        <v>3.2777585016348322E-4</v>
      </c>
      <c r="D263" s="174">
        <v>3.5568604551810179E-4</v>
      </c>
      <c r="E263" s="174">
        <v>2.9849679216075375E-4</v>
      </c>
      <c r="F263" s="174">
        <v>6.0425948139420042E-3</v>
      </c>
      <c r="G263" s="174">
        <v>4.7429623488172562E-3</v>
      </c>
      <c r="H263" s="174">
        <v>8.0158546149486035E-3</v>
      </c>
      <c r="I263" s="174">
        <v>1.1219408176652917E-3</v>
      </c>
      <c r="J263" s="174">
        <v>5.685640554320985E-4</v>
      </c>
      <c r="K263" s="174">
        <v>3.0865884663676667E-4</v>
      </c>
      <c r="L263" s="174">
        <v>4.885341307416097E-4</v>
      </c>
      <c r="M263" s="174">
        <v>7.8166716475537373E-4</v>
      </c>
      <c r="N263" s="174">
        <v>7.1519183659372139E-4</v>
      </c>
      <c r="O263" s="174">
        <v>7.4964052096359831E-4</v>
      </c>
      <c r="P263" s="174">
        <v>2.4603748111068715E-4</v>
      </c>
      <c r="Q263" s="174">
        <v>3.0760194028768941E-4</v>
      </c>
      <c r="R263" s="174">
        <v>4.6600144865744948E-4</v>
      </c>
      <c r="S263" s="174">
        <v>4.2211519798023364E-4</v>
      </c>
      <c r="T263" s="174">
        <v>5.1906628090718227E-4</v>
      </c>
      <c r="U263" s="174">
        <v>1.106581224068856</v>
      </c>
      <c r="V263" s="174">
        <v>5.3408649835624551E-4</v>
      </c>
      <c r="W263" s="174">
        <v>4.5906893044845112E-4</v>
      </c>
      <c r="X263" s="174">
        <v>8.4865909496376665E-4</v>
      </c>
      <c r="Y263" s="174">
        <v>5.0500992841352895E-4</v>
      </c>
      <c r="Z263" s="174">
        <v>4.3780334332939845E-4</v>
      </c>
      <c r="AA263" s="174">
        <v>6.9212776751636075E-4</v>
      </c>
      <c r="AB263" s="174">
        <v>9.1803713279309685E-4</v>
      </c>
      <c r="AC263" s="174">
        <v>2.0457552700684252E-4</v>
      </c>
      <c r="AD263" s="174">
        <v>3.3185925314334515E-3</v>
      </c>
      <c r="AE263" s="174">
        <v>1.0657357395620231E-3</v>
      </c>
      <c r="AF263" s="174">
        <v>5.6578148492416875E-4</v>
      </c>
      <c r="AG263" s="174">
        <v>4.4732506637411746E-4</v>
      </c>
      <c r="AH263" s="174">
        <v>5.2559625353448694E-4</v>
      </c>
      <c r="AI263" s="174">
        <v>7.5035231830121874E-4</v>
      </c>
      <c r="AJ263" s="174">
        <v>9.1417464119355456E-3</v>
      </c>
      <c r="AK263" s="174">
        <v>4.7144326801312232E-4</v>
      </c>
      <c r="AL263" s="174">
        <v>2.6867171969523792E-4</v>
      </c>
      <c r="AM263" s="1115">
        <v>1.1813142988813922E-3</v>
      </c>
    </row>
    <row r="264" spans="1:39">
      <c r="A264" s="1107">
        <v>18</v>
      </c>
      <c r="B264" s="132" t="s">
        <v>3</v>
      </c>
      <c r="C264" s="174">
        <v>1.3772373501380941E-5</v>
      </c>
      <c r="D264" s="174">
        <v>4.2279014352787967E-6</v>
      </c>
      <c r="E264" s="174">
        <v>4.5888688847716805E-6</v>
      </c>
      <c r="F264" s="174">
        <v>3.1601106261844946E-6</v>
      </c>
      <c r="G264" s="174">
        <v>2.508468711610936E-6</v>
      </c>
      <c r="H264" s="174">
        <v>5.1109053153811805E-6</v>
      </c>
      <c r="I264" s="174">
        <v>6.5688037225119707E-6</v>
      </c>
      <c r="J264" s="174">
        <v>5.9454048643568928E-6</v>
      </c>
      <c r="K264" s="174">
        <v>4.3348093353625598E-6</v>
      </c>
      <c r="L264" s="174">
        <v>7.6095681137286836E-6</v>
      </c>
      <c r="M264" s="174">
        <v>8.3270900770514494E-6</v>
      </c>
      <c r="N264" s="174">
        <v>7.2340701445035365E-6</v>
      </c>
      <c r="O264" s="174">
        <v>6.2287984198451422E-6</v>
      </c>
      <c r="P264" s="174">
        <v>2.8874586555902112E-6</v>
      </c>
      <c r="Q264" s="174">
        <v>3.4200981592692416E-6</v>
      </c>
      <c r="R264" s="174">
        <v>6.4070353807942025E-6</v>
      </c>
      <c r="S264" s="174">
        <v>2.1439375172696367E-4</v>
      </c>
      <c r="T264" s="174">
        <v>1.7196935186233828E-5</v>
      </c>
      <c r="U264" s="174">
        <v>3.425570141480697E-5</v>
      </c>
      <c r="V264" s="174">
        <v>1.0025621758824144</v>
      </c>
      <c r="W264" s="174">
        <v>8.4861896872660299E-6</v>
      </c>
      <c r="X264" s="174">
        <v>1.1474670985199364E-5</v>
      </c>
      <c r="Y264" s="174">
        <v>3.3771682714573345E-6</v>
      </c>
      <c r="Z264" s="174">
        <v>5.2608779866084232E-6</v>
      </c>
      <c r="AA264" s="174">
        <v>6.738168107975356E-5</v>
      </c>
      <c r="AB264" s="174">
        <v>8.5117446468467142E-6</v>
      </c>
      <c r="AC264" s="174">
        <v>1.7314797875368178E-6</v>
      </c>
      <c r="AD264" s="174">
        <v>9.3784442921296748E-6</v>
      </c>
      <c r="AE264" s="174">
        <v>1.9496631784949725E-5</v>
      </c>
      <c r="AF264" s="174">
        <v>2.1494578747498826E-5</v>
      </c>
      <c r="AG264" s="174">
        <v>3.6928378020185256E-6</v>
      </c>
      <c r="AH264" s="174">
        <v>4.8517747365825806E-4</v>
      </c>
      <c r="AI264" s="174">
        <v>7.0282687840477493E-6</v>
      </c>
      <c r="AJ264" s="174">
        <v>4.4427318386484386E-5</v>
      </c>
      <c r="AK264" s="174">
        <v>2.2670451269602237E-5</v>
      </c>
      <c r="AL264" s="174">
        <v>1.0221862506523277E-5</v>
      </c>
      <c r="AM264" s="1115">
        <v>1.4226288332074127E-5</v>
      </c>
    </row>
    <row r="265" spans="1:39">
      <c r="A265" s="1107">
        <v>19</v>
      </c>
      <c r="B265" s="132" t="s">
        <v>55</v>
      </c>
      <c r="C265" s="174">
        <v>2.4694135122316761E-3</v>
      </c>
      <c r="D265" s="174">
        <v>1.4614032410305918E-3</v>
      </c>
      <c r="E265" s="174">
        <v>3.50168546327396E-3</v>
      </c>
      <c r="F265" s="174">
        <v>4.5779338047984676E-3</v>
      </c>
      <c r="G265" s="174">
        <v>1.7593070415703417E-3</v>
      </c>
      <c r="H265" s="174">
        <v>6.9993285157115377E-3</v>
      </c>
      <c r="I265" s="174">
        <v>3.6788038165933459E-3</v>
      </c>
      <c r="J265" s="174">
        <v>4.8598256332692026E-3</v>
      </c>
      <c r="K265" s="174">
        <v>6.9623738193783802E-3</v>
      </c>
      <c r="L265" s="174">
        <v>7.4321409221780035E-3</v>
      </c>
      <c r="M265" s="174">
        <v>9.9286062394715064E-3</v>
      </c>
      <c r="N265" s="174">
        <v>1.9017564768229944E-3</v>
      </c>
      <c r="O265" s="174">
        <v>4.4416212883325815E-3</v>
      </c>
      <c r="P265" s="174">
        <v>2.9921692339067896E-3</v>
      </c>
      <c r="Q265" s="174">
        <v>5.8452515098579693E-3</v>
      </c>
      <c r="R265" s="174">
        <v>2.8041281124195757E-3</v>
      </c>
      <c r="S265" s="174">
        <v>7.0710882874722479E-3</v>
      </c>
      <c r="T265" s="174">
        <v>9.4493496958824846E-3</v>
      </c>
      <c r="U265" s="174">
        <v>1.2517757363976466E-2</v>
      </c>
      <c r="V265" s="174">
        <v>1.9452711444907157E-2</v>
      </c>
      <c r="W265" s="174">
        <v>1.0403754010043604</v>
      </c>
      <c r="X265" s="174">
        <v>5.1148223041090528E-3</v>
      </c>
      <c r="Y265" s="174">
        <v>2.2132162127604278E-3</v>
      </c>
      <c r="Z265" s="174">
        <v>4.5129884866433947E-3</v>
      </c>
      <c r="AA265" s="174">
        <v>4.0745685116641154E-3</v>
      </c>
      <c r="AB265" s="174">
        <v>5.6129205063255349E-3</v>
      </c>
      <c r="AC265" s="174">
        <v>7.1468980633046704E-4</v>
      </c>
      <c r="AD265" s="174">
        <v>2.6783644165160989E-3</v>
      </c>
      <c r="AE265" s="174">
        <v>6.019891406950785E-3</v>
      </c>
      <c r="AF265" s="174">
        <v>2.7326660975881029E-3</v>
      </c>
      <c r="AG265" s="174">
        <v>5.6042009407558527E-3</v>
      </c>
      <c r="AH265" s="174">
        <v>2.7694524113559939E-3</v>
      </c>
      <c r="AI265" s="174">
        <v>1.3486806373229403E-2</v>
      </c>
      <c r="AJ265" s="174">
        <v>6.5612388223493193E-3</v>
      </c>
      <c r="AK265" s="174">
        <v>3.5532610173385736E-3</v>
      </c>
      <c r="AL265" s="174">
        <v>4.1789024385740496E-2</v>
      </c>
      <c r="AM265" s="1115">
        <v>7.8195709998929198E-3</v>
      </c>
    </row>
    <row r="266" spans="1:39">
      <c r="A266" s="1107">
        <v>20</v>
      </c>
      <c r="B266" s="132" t="s">
        <v>56</v>
      </c>
      <c r="C266" s="174">
        <v>7.6456279512889004E-3</v>
      </c>
      <c r="D266" s="174">
        <v>7.2020080007463606E-3</v>
      </c>
      <c r="E266" s="174">
        <v>2.6141031729412728E-3</v>
      </c>
      <c r="F266" s="174">
        <v>2.1935780668320406E-3</v>
      </c>
      <c r="G266" s="174">
        <v>8.1128253735170683E-4</v>
      </c>
      <c r="H266" s="174">
        <v>1.3405836433021043E-3</v>
      </c>
      <c r="I266" s="174">
        <v>1.0556791613318739E-2</v>
      </c>
      <c r="J266" s="174">
        <v>3.8500157129358905E-3</v>
      </c>
      <c r="K266" s="174">
        <v>4.7664354722539663E-3</v>
      </c>
      <c r="L266" s="174">
        <v>8.5164755186991556E-3</v>
      </c>
      <c r="M266" s="174">
        <v>8.6962375902981913E-3</v>
      </c>
      <c r="N266" s="174">
        <v>2.0283560678953552E-2</v>
      </c>
      <c r="O266" s="174">
        <v>2.2539060081588437E-2</v>
      </c>
      <c r="P266" s="174">
        <v>8.3162397252982221E-3</v>
      </c>
      <c r="Q266" s="174">
        <v>5.2812045136032427E-3</v>
      </c>
      <c r="R266" s="174">
        <v>1.073895427058914E-2</v>
      </c>
      <c r="S266" s="174">
        <v>4.3141524181796965E-3</v>
      </c>
      <c r="T266" s="174">
        <v>7.27446992141153E-3</v>
      </c>
      <c r="U266" s="174">
        <v>2.6761302626570611E-3</v>
      </c>
      <c r="V266" s="174">
        <v>7.4464018543879337E-3</v>
      </c>
      <c r="W266" s="174">
        <v>5.384797367085521E-3</v>
      </c>
      <c r="X266" s="174">
        <v>1.0050660158542171</v>
      </c>
      <c r="Y266" s="174">
        <v>5.9818555058458914E-2</v>
      </c>
      <c r="Z266" s="174">
        <v>1.3770402770752329E-2</v>
      </c>
      <c r="AA266" s="174">
        <v>9.706456730603566E-3</v>
      </c>
      <c r="AB266" s="174">
        <v>5.6601225619599032E-3</v>
      </c>
      <c r="AC266" s="174">
        <v>4.4680413685542507E-2</v>
      </c>
      <c r="AD266" s="174">
        <v>1.1832997567501693E-2</v>
      </c>
      <c r="AE266" s="174">
        <v>9.005106964326803E-3</v>
      </c>
      <c r="AF266" s="174">
        <v>1.4096913013514316E-2</v>
      </c>
      <c r="AG266" s="174">
        <v>1.1984239244652037E-2</v>
      </c>
      <c r="AH266" s="174">
        <v>8.673595617468938E-3</v>
      </c>
      <c r="AI266" s="174">
        <v>4.9040696513136329E-3</v>
      </c>
      <c r="AJ266" s="174">
        <v>4.6405153956770454E-3</v>
      </c>
      <c r="AK266" s="174">
        <v>8.82249975357461E-3</v>
      </c>
      <c r="AL266" s="174">
        <v>2.6172012752274762E-3</v>
      </c>
      <c r="AM266" s="1115">
        <v>9.0992049286432106E-3</v>
      </c>
    </row>
    <row r="267" spans="1:39">
      <c r="A267" s="1107">
        <v>21</v>
      </c>
      <c r="B267" s="132" t="s">
        <v>57</v>
      </c>
      <c r="C267" s="174">
        <v>6.977733928678123E-3</v>
      </c>
      <c r="D267" s="174">
        <v>9.723532040694512E-3</v>
      </c>
      <c r="E267" s="174">
        <v>5.1483100926786474E-3</v>
      </c>
      <c r="F267" s="174">
        <v>3.6498352580707372E-3</v>
      </c>
      <c r="G267" s="174">
        <v>9.3462093336422125E-4</v>
      </c>
      <c r="H267" s="174">
        <v>1.2357804999162364E-3</v>
      </c>
      <c r="I267" s="174">
        <v>2.3312527697186312E-2</v>
      </c>
      <c r="J267" s="174">
        <v>9.623460280108926E-3</v>
      </c>
      <c r="K267" s="174">
        <v>8.4334878717338968E-3</v>
      </c>
      <c r="L267" s="174">
        <v>2.4175774286461449E-2</v>
      </c>
      <c r="M267" s="174">
        <v>1.8356670354080076E-2</v>
      </c>
      <c r="N267" s="174">
        <v>1.8643173217778062E-2</v>
      </c>
      <c r="O267" s="174">
        <v>3.8649924030971464E-2</v>
      </c>
      <c r="P267" s="174">
        <v>2.5287286105533987E-2</v>
      </c>
      <c r="Q267" s="174">
        <v>1.9514195325257944E-2</v>
      </c>
      <c r="R267" s="174">
        <v>1.6422636930196854E-2</v>
      </c>
      <c r="S267" s="174">
        <v>8.3467481513022721E-3</v>
      </c>
      <c r="T267" s="174">
        <v>1.3557754700914221E-2</v>
      </c>
      <c r="U267" s="174">
        <v>7.8256139707472312E-3</v>
      </c>
      <c r="V267" s="174">
        <v>1.4454831188759888E-2</v>
      </c>
      <c r="W267" s="174">
        <v>1.2898030361648804E-2</v>
      </c>
      <c r="X267" s="174">
        <v>6.2548962084106726E-3</v>
      </c>
      <c r="Y267" s="174">
        <v>1.0346727342875512</v>
      </c>
      <c r="Z267" s="174">
        <v>2.1655126098971449E-2</v>
      </c>
      <c r="AA267" s="174">
        <v>1.5443500170953733E-2</v>
      </c>
      <c r="AB267" s="174">
        <v>3.2264237335206721E-3</v>
      </c>
      <c r="AC267" s="174">
        <v>1.8631558295019901E-3</v>
      </c>
      <c r="AD267" s="174">
        <v>1.178538868598664E-2</v>
      </c>
      <c r="AE267" s="174">
        <v>7.5205796040055586E-3</v>
      </c>
      <c r="AF267" s="174">
        <v>6.5198658663534539E-3</v>
      </c>
      <c r="AG267" s="174">
        <v>1.3595148698633255E-2</v>
      </c>
      <c r="AH267" s="174">
        <v>1.0808830279981387E-2</v>
      </c>
      <c r="AI267" s="174">
        <v>4.1133747902172869E-3</v>
      </c>
      <c r="AJ267" s="174">
        <v>4.799625172914831E-3</v>
      </c>
      <c r="AK267" s="174">
        <v>1.7833571493913777E-2</v>
      </c>
      <c r="AL267" s="174">
        <v>5.0706613393681115E-3</v>
      </c>
      <c r="AM267" s="1115">
        <v>1.0302290391725708E-2</v>
      </c>
    </row>
    <row r="268" spans="1:39">
      <c r="A268" s="1107">
        <v>22</v>
      </c>
      <c r="B268" s="132" t="s">
        <v>58</v>
      </c>
      <c r="C268" s="174">
        <v>1.3044028138791428E-3</v>
      </c>
      <c r="D268" s="174">
        <v>4.0480785963811971E-3</v>
      </c>
      <c r="E268" s="174">
        <v>1.1271911154496612E-3</v>
      </c>
      <c r="F268" s="174">
        <v>7.7114129298929725E-4</v>
      </c>
      <c r="G268" s="174">
        <v>4.301932225869519E-4</v>
      </c>
      <c r="H268" s="174">
        <v>3.7803457640150947E-3</v>
      </c>
      <c r="I268" s="174">
        <v>6.0043212323437171E-3</v>
      </c>
      <c r="J268" s="174">
        <v>3.3528505784011457E-3</v>
      </c>
      <c r="K268" s="174">
        <v>1.7541299432161698E-3</v>
      </c>
      <c r="L268" s="174">
        <v>5.7478834079354793E-3</v>
      </c>
      <c r="M268" s="174">
        <v>1.0603177541389931E-2</v>
      </c>
      <c r="N268" s="174">
        <v>2.6929612024444716E-3</v>
      </c>
      <c r="O268" s="174">
        <v>7.5924767293938942E-3</v>
      </c>
      <c r="P268" s="174">
        <v>2.7437150346201322E-3</v>
      </c>
      <c r="Q268" s="174">
        <v>3.0392407128950064E-3</v>
      </c>
      <c r="R268" s="174">
        <v>2.514775119112194E-3</v>
      </c>
      <c r="S268" s="174">
        <v>3.2474691860363046E-3</v>
      </c>
      <c r="T268" s="174">
        <v>3.4821219899753165E-3</v>
      </c>
      <c r="U268" s="174">
        <v>2.2850689780649085E-3</v>
      </c>
      <c r="V268" s="174">
        <v>4.0105629762494342E-3</v>
      </c>
      <c r="W268" s="174">
        <v>2.7000836633084119E-3</v>
      </c>
      <c r="X268" s="174">
        <v>4.0721362765738728E-3</v>
      </c>
      <c r="Y268" s="174">
        <v>4.5622022368251615E-3</v>
      </c>
      <c r="Z268" s="174">
        <v>1.0271645976285848</v>
      </c>
      <c r="AA268" s="174">
        <v>4.7927279968800014E-3</v>
      </c>
      <c r="AB268" s="174">
        <v>3.3425745341285943E-3</v>
      </c>
      <c r="AC268" s="174">
        <v>7.1397110343871667E-4</v>
      </c>
      <c r="AD268" s="174">
        <v>6.4415801643545965E-3</v>
      </c>
      <c r="AE268" s="174">
        <v>6.1913859156624267E-3</v>
      </c>
      <c r="AF268" s="174">
        <v>1.8027032065524699E-2</v>
      </c>
      <c r="AG268" s="174">
        <v>9.9315145630634472E-3</v>
      </c>
      <c r="AH268" s="174">
        <v>1.292917520399196E-2</v>
      </c>
      <c r="AI268" s="174">
        <v>4.0349013429810269E-3</v>
      </c>
      <c r="AJ268" s="174">
        <v>2.4289355132079459E-3</v>
      </c>
      <c r="AK268" s="174">
        <v>2.5638157552009183E-2</v>
      </c>
      <c r="AL268" s="174">
        <v>1.4635010461929246E-3</v>
      </c>
      <c r="AM268" s="1115">
        <v>2.0467972328688688E-2</v>
      </c>
    </row>
    <row r="269" spans="1:39">
      <c r="A269" s="1107">
        <v>23</v>
      </c>
      <c r="B269" s="132" t="s">
        <v>59</v>
      </c>
      <c r="C269" s="174">
        <v>2.5410812355287117E-2</v>
      </c>
      <c r="D269" s="174">
        <v>2.5511744138050275E-2</v>
      </c>
      <c r="E269" s="174">
        <v>1.0982809411057037E-2</v>
      </c>
      <c r="F269" s="174">
        <v>2.5573036486742886E-2</v>
      </c>
      <c r="G269" s="174">
        <v>2.1590487384732654E-2</v>
      </c>
      <c r="H269" s="174">
        <v>2.9995910361275042E-2</v>
      </c>
      <c r="I269" s="174">
        <v>2.1051200121488579E-2</v>
      </c>
      <c r="J269" s="174">
        <v>4.1127488812459943E-2</v>
      </c>
      <c r="K269" s="174">
        <v>3.3645260602750811E-2</v>
      </c>
      <c r="L269" s="174">
        <v>5.3026835042310018E-2</v>
      </c>
      <c r="M269" s="174">
        <v>3.0138553434918908E-2</v>
      </c>
      <c r="N269" s="174">
        <v>5.9895953267815147E-2</v>
      </c>
      <c r="O269" s="174">
        <v>2.6593654386418385E-2</v>
      </c>
      <c r="P269" s="174">
        <v>2.274625711664241E-2</v>
      </c>
      <c r="Q269" s="174">
        <v>1.8971478394173746E-2</v>
      </c>
      <c r="R269" s="174">
        <v>3.2954515323053699E-2</v>
      </c>
      <c r="S269" s="174">
        <v>3.5272218378923109E-2</v>
      </c>
      <c r="T269" s="174">
        <v>2.9483032013930453E-2</v>
      </c>
      <c r="U269" s="174">
        <v>2.4160750468142193E-2</v>
      </c>
      <c r="V269" s="174">
        <v>5.7012288851119405E-2</v>
      </c>
      <c r="W269" s="174">
        <v>3.9600590402006711E-2</v>
      </c>
      <c r="X269" s="174">
        <v>3.7860335951972739E-2</v>
      </c>
      <c r="Y269" s="174">
        <v>8.0840694973506443E-3</v>
      </c>
      <c r="Z269" s="174">
        <v>9.4463024393022267E-3</v>
      </c>
      <c r="AA269" s="174">
        <v>1.0121407268406404</v>
      </c>
      <c r="AB269" s="174">
        <v>6.3263935908986178E-3</v>
      </c>
      <c r="AC269" s="174">
        <v>2.8109169997020201E-3</v>
      </c>
      <c r="AD269" s="174">
        <v>2.395100070808967E-2</v>
      </c>
      <c r="AE269" s="174">
        <v>1.1831014743257354E-2</v>
      </c>
      <c r="AF269" s="174">
        <v>5.7779172081094936E-3</v>
      </c>
      <c r="AG269" s="174">
        <v>1.0893962889674745E-2</v>
      </c>
      <c r="AH269" s="174">
        <v>3.3967421013459523E-2</v>
      </c>
      <c r="AI269" s="174">
        <v>2.3227736722025598E-2</v>
      </c>
      <c r="AJ269" s="174">
        <v>1.9817770028230146E-2</v>
      </c>
      <c r="AK269" s="174">
        <v>3.9471322663276666E-2</v>
      </c>
      <c r="AL269" s="174">
        <v>0.12209545409313692</v>
      </c>
      <c r="AM269" s="1115">
        <v>1.733855767643273E-2</v>
      </c>
    </row>
    <row r="270" spans="1:39">
      <c r="A270" s="1107">
        <v>24</v>
      </c>
      <c r="B270" s="132" t="s">
        <v>4</v>
      </c>
      <c r="C270" s="174">
        <v>2.9254682038762806E-2</v>
      </c>
      <c r="D270" s="174">
        <v>2.7855451354268423E-2</v>
      </c>
      <c r="E270" s="174">
        <v>3.6709654590360241E-2</v>
      </c>
      <c r="F270" s="174">
        <v>2.3473778171369766E-2</v>
      </c>
      <c r="G270" s="174">
        <v>5.6377071382324187E-2</v>
      </c>
      <c r="H270" s="174">
        <v>5.8517877954752044E-2</v>
      </c>
      <c r="I270" s="174">
        <v>8.9128415801392191E-2</v>
      </c>
      <c r="J270" s="174">
        <v>2.3301049769030937E-2</v>
      </c>
      <c r="K270" s="174">
        <v>3.8927030024433991E-2</v>
      </c>
      <c r="L270" s="174">
        <v>3.6951451652604266E-2</v>
      </c>
      <c r="M270" s="174">
        <v>2.8890164928982248E-2</v>
      </c>
      <c r="N270" s="174">
        <v>2.5257981804129821E-2</v>
      </c>
      <c r="O270" s="174">
        <v>4.7293134880731905E-2</v>
      </c>
      <c r="P270" s="174">
        <v>1.5662854104377084E-2</v>
      </c>
      <c r="Q270" s="174">
        <v>1.7629346395375372E-2</v>
      </c>
      <c r="R270" s="174">
        <v>2.475856730900448E-2</v>
      </c>
      <c r="S270" s="174">
        <v>2.3051023193873078E-2</v>
      </c>
      <c r="T270" s="174">
        <v>1.8993170531861607E-2</v>
      </c>
      <c r="U270" s="174">
        <v>1.4339616277208516E-2</v>
      </c>
      <c r="V270" s="174">
        <v>4.3285508096828892E-2</v>
      </c>
      <c r="W270" s="174">
        <v>2.7058709351396901E-2</v>
      </c>
      <c r="X270" s="174">
        <v>3.2708976252717264E-2</v>
      </c>
      <c r="Y270" s="174">
        <v>3.2696093849986681E-2</v>
      </c>
      <c r="Z270" s="174">
        <v>1.322447143399273E-2</v>
      </c>
      <c r="AA270" s="174">
        <v>6.5582258422811152E-2</v>
      </c>
      <c r="AB270" s="174">
        <v>1.0813633839266954</v>
      </c>
      <c r="AC270" s="174">
        <v>5.8819882419227663E-2</v>
      </c>
      <c r="AD270" s="174">
        <v>5.9272386840041241E-2</v>
      </c>
      <c r="AE270" s="174">
        <v>2.9881796975871042E-2</v>
      </c>
      <c r="AF270" s="174">
        <v>5.725581903295412E-3</v>
      </c>
      <c r="AG270" s="174">
        <v>1.8061166350368387E-2</v>
      </c>
      <c r="AH270" s="174">
        <v>2.2206717280844751E-2</v>
      </c>
      <c r="AI270" s="174">
        <v>2.8330727044101788E-2</v>
      </c>
      <c r="AJ270" s="174">
        <v>4.5761787855313776E-2</v>
      </c>
      <c r="AK270" s="174">
        <v>2.8790045861663244E-2</v>
      </c>
      <c r="AL270" s="174">
        <v>1.4352454436655214E-2</v>
      </c>
      <c r="AM270" s="1115">
        <v>0.62300594351996752</v>
      </c>
    </row>
    <row r="271" spans="1:39">
      <c r="A271" s="1107">
        <v>25</v>
      </c>
      <c r="B271" s="132" t="s">
        <v>60</v>
      </c>
      <c r="C271" s="174">
        <v>2.1620492071136995E-3</v>
      </c>
      <c r="D271" s="174">
        <v>2.2026379559631983E-3</v>
      </c>
      <c r="E271" s="174">
        <v>2.9889025340806537E-3</v>
      </c>
      <c r="F271" s="174">
        <v>1.8516968928689512E-3</v>
      </c>
      <c r="G271" s="174">
        <v>1.5550983390059888E-3</v>
      </c>
      <c r="H271" s="174">
        <v>9.9018160999757836E-3</v>
      </c>
      <c r="I271" s="174">
        <v>1.1623006934521219E-2</v>
      </c>
      <c r="J271" s="174">
        <v>3.3437122219342683E-3</v>
      </c>
      <c r="K271" s="174">
        <v>4.6794107808333669E-3</v>
      </c>
      <c r="L271" s="174">
        <v>6.4957617811846015E-3</v>
      </c>
      <c r="M271" s="174">
        <v>9.2111574294010002E-3</v>
      </c>
      <c r="N271" s="174">
        <v>7.7594002038950047E-3</v>
      </c>
      <c r="O271" s="174">
        <v>7.4556399879091781E-3</v>
      </c>
      <c r="P271" s="174">
        <v>3.5595687316009395E-3</v>
      </c>
      <c r="Q271" s="174">
        <v>3.092300842667573E-3</v>
      </c>
      <c r="R271" s="174">
        <v>7.0570640805859286E-3</v>
      </c>
      <c r="S271" s="174">
        <v>5.2203916396928495E-3</v>
      </c>
      <c r="T271" s="174">
        <v>4.5551628626750449E-3</v>
      </c>
      <c r="U271" s="174">
        <v>2.9154811863969046E-3</v>
      </c>
      <c r="V271" s="174">
        <v>7.7332240339797135E-3</v>
      </c>
      <c r="W271" s="174">
        <v>5.7106153061832268E-3</v>
      </c>
      <c r="X271" s="174">
        <v>6.1862002062479174E-3</v>
      </c>
      <c r="Y271" s="174">
        <v>1.069451748109428E-2</v>
      </c>
      <c r="Z271" s="174">
        <v>3.2059361908409051E-3</v>
      </c>
      <c r="AA271" s="174">
        <v>2.939858616240985E-2</v>
      </c>
      <c r="AB271" s="174">
        <v>1.4076818183468748E-2</v>
      </c>
      <c r="AC271" s="174">
        <v>1.0038865095784513</v>
      </c>
      <c r="AD271" s="174">
        <v>1.4121508653328741E-2</v>
      </c>
      <c r="AE271" s="174">
        <v>2.2796932761208023E-2</v>
      </c>
      <c r="AF271" s="174">
        <v>1.6410614324310338E-3</v>
      </c>
      <c r="AG271" s="174">
        <v>9.2161762685705976E-3</v>
      </c>
      <c r="AH271" s="174">
        <v>7.3693317230497414E-3</v>
      </c>
      <c r="AI271" s="174">
        <v>2.1726665279333507E-2</v>
      </c>
      <c r="AJ271" s="174">
        <v>9.1607748298855752E-3</v>
      </c>
      <c r="AK271" s="174">
        <v>1.7412044222653852E-2</v>
      </c>
      <c r="AL271" s="174">
        <v>4.7271157692623427E-3</v>
      </c>
      <c r="AM271" s="1115">
        <v>1.2376536588092952E-2</v>
      </c>
    </row>
    <row r="272" spans="1:39">
      <c r="A272" s="1107">
        <v>26</v>
      </c>
      <c r="B272" s="132" t="s">
        <v>61</v>
      </c>
      <c r="C272" s="174">
        <v>3.7567232746340336E-2</v>
      </c>
      <c r="D272" s="174">
        <v>5.9870869671345354E-2</v>
      </c>
      <c r="E272" s="174">
        <v>3.4422186017855641E-2</v>
      </c>
      <c r="F272" s="174">
        <v>2.3298505412459654E-2</v>
      </c>
      <c r="G272" s="174">
        <v>2.9607790414955606E-3</v>
      </c>
      <c r="H272" s="174">
        <v>3.8644633811595643E-3</v>
      </c>
      <c r="I272" s="174">
        <v>0.22113765852375364</v>
      </c>
      <c r="J272" s="174">
        <v>3.1495505282985441E-2</v>
      </c>
      <c r="K272" s="174">
        <v>1.5940703015567687E-2</v>
      </c>
      <c r="L272" s="174">
        <v>4.5763086418413229E-2</v>
      </c>
      <c r="M272" s="174">
        <v>2.7452592779599112E-2</v>
      </c>
      <c r="N272" s="174">
        <v>6.7944282763992891E-2</v>
      </c>
      <c r="O272" s="174">
        <v>6.7260367498330059E-2</v>
      </c>
      <c r="P272" s="174">
        <v>1.5499124982921676E-2</v>
      </c>
      <c r="Q272" s="174">
        <v>2.3293019599317434E-2</v>
      </c>
      <c r="R272" s="174">
        <v>2.6950044364076428E-2</v>
      </c>
      <c r="S272" s="174">
        <v>1.8024963097446681E-2</v>
      </c>
      <c r="T272" s="174">
        <v>1.9261829558522386E-2</v>
      </c>
      <c r="U272" s="174">
        <v>1.7472847521421794E-2</v>
      </c>
      <c r="V272" s="174">
        <v>2.3447598277803239E-2</v>
      </c>
      <c r="W272" s="174">
        <v>4.2007983232809271E-2</v>
      </c>
      <c r="X272" s="174">
        <v>4.6594103380365244E-2</v>
      </c>
      <c r="Y272" s="174">
        <v>1.5794069989085578E-2</v>
      </c>
      <c r="Z272" s="174">
        <v>2.4743310847565491E-2</v>
      </c>
      <c r="AA272" s="174">
        <v>4.0032759498550952E-2</v>
      </c>
      <c r="AB272" s="174">
        <v>1.7863109412926959E-2</v>
      </c>
      <c r="AC272" s="174">
        <v>4.5725774069316919E-3</v>
      </c>
      <c r="AD272" s="174">
        <v>1.0654854421289774</v>
      </c>
      <c r="AE272" s="174">
        <v>2.3297085422826106E-2</v>
      </c>
      <c r="AF272" s="174">
        <v>1.3504651277215193E-2</v>
      </c>
      <c r="AG272" s="174">
        <v>1.4274595700622205E-2</v>
      </c>
      <c r="AH272" s="174">
        <v>1.7732694989473007E-2</v>
      </c>
      <c r="AI272" s="174">
        <v>2.5049218549210234E-2</v>
      </c>
      <c r="AJ272" s="174">
        <v>1.4875198602692468E-2</v>
      </c>
      <c r="AK272" s="174">
        <v>3.0186073791809567E-2</v>
      </c>
      <c r="AL272" s="174">
        <v>4.9766327937611335E-2</v>
      </c>
      <c r="AM272" s="1115">
        <v>5.1271891585358213E-2</v>
      </c>
    </row>
    <row r="273" spans="1:39">
      <c r="A273" s="1107">
        <v>27</v>
      </c>
      <c r="B273" s="132" t="s">
        <v>62</v>
      </c>
      <c r="C273" s="174">
        <v>6.3855238132843302E-3</v>
      </c>
      <c r="D273" s="174">
        <v>5.42390356260475E-3</v>
      </c>
      <c r="E273" s="174">
        <v>5.6336402949539741E-3</v>
      </c>
      <c r="F273" s="174">
        <v>6.1404091981985759E-3</v>
      </c>
      <c r="G273" s="174">
        <v>4.0303520204922642E-3</v>
      </c>
      <c r="H273" s="174">
        <v>6.9857253306172809E-3</v>
      </c>
      <c r="I273" s="174">
        <v>1.7432798324025472E-2</v>
      </c>
      <c r="J273" s="174">
        <v>7.4300800965594466E-3</v>
      </c>
      <c r="K273" s="174">
        <v>9.5654056500016904E-3</v>
      </c>
      <c r="L273" s="174">
        <v>1.1437575682956646E-2</v>
      </c>
      <c r="M273" s="174">
        <v>3.5506773208767183E-2</v>
      </c>
      <c r="N273" s="174">
        <v>1.3315318557999367E-2</v>
      </c>
      <c r="O273" s="174">
        <v>1.5634868153808806E-2</v>
      </c>
      <c r="P273" s="174">
        <v>6.1152089855824399E-3</v>
      </c>
      <c r="Q273" s="174">
        <v>9.6792265795729651E-3</v>
      </c>
      <c r="R273" s="174">
        <v>1.4739791633589803E-2</v>
      </c>
      <c r="S273" s="174">
        <v>1.4245687181793351E-2</v>
      </c>
      <c r="T273" s="174">
        <v>1.6379943031428017E-2</v>
      </c>
      <c r="U273" s="174">
        <v>8.2348947668186463E-3</v>
      </c>
      <c r="V273" s="174">
        <v>1.4848616971969488E-2</v>
      </c>
      <c r="W273" s="174">
        <v>1.1145785073352578E-2</v>
      </c>
      <c r="X273" s="174">
        <v>1.7625866317486829E-2</v>
      </c>
      <c r="Y273" s="174">
        <v>1.3461523928177847E-2</v>
      </c>
      <c r="Z273" s="174">
        <v>1.4451100675542955E-2</v>
      </c>
      <c r="AA273" s="174">
        <v>3.7786808274197489E-2</v>
      </c>
      <c r="AB273" s="174">
        <v>4.3879239665436713E-2</v>
      </c>
      <c r="AC273" s="174">
        <v>4.7822137059296164E-3</v>
      </c>
      <c r="AD273" s="174">
        <v>2.0732776831678262E-2</v>
      </c>
      <c r="AE273" s="174">
        <v>1.0967795386272978</v>
      </c>
      <c r="AF273" s="174">
        <v>1.7559059151208884E-2</v>
      </c>
      <c r="AG273" s="174">
        <v>2.3212327063969706E-2</v>
      </c>
      <c r="AH273" s="174">
        <v>1.7279112410664172E-2</v>
      </c>
      <c r="AI273" s="174">
        <v>5.7061327228361151E-2</v>
      </c>
      <c r="AJ273" s="174">
        <v>5.9944004526108659E-2</v>
      </c>
      <c r="AK273" s="174">
        <v>2.239826248541827E-2</v>
      </c>
      <c r="AL273" s="174">
        <v>6.7081637533394018E-3</v>
      </c>
      <c r="AM273" s="1115">
        <v>5.3081493360785999E-2</v>
      </c>
    </row>
    <row r="274" spans="1:39">
      <c r="A274" s="1107">
        <v>28</v>
      </c>
      <c r="B274" s="132" t="s">
        <v>5</v>
      </c>
      <c r="C274" s="174">
        <v>4.1700968749628833E-3</v>
      </c>
      <c r="D274" s="174">
        <v>9.0585530333041374E-4</v>
      </c>
      <c r="E274" s="174">
        <v>5.9742698954103474E-3</v>
      </c>
      <c r="F274" s="174">
        <v>9.8484511680875823E-4</v>
      </c>
      <c r="G274" s="174">
        <v>1.5282880434348714E-4</v>
      </c>
      <c r="H274" s="174">
        <v>1.9751272322897271E-3</v>
      </c>
      <c r="I274" s="174">
        <v>1.9780138721834928E-3</v>
      </c>
      <c r="J274" s="174">
        <v>2.4039278860782743E-3</v>
      </c>
      <c r="K274" s="174">
        <v>1.093879676900527E-3</v>
      </c>
      <c r="L274" s="174">
        <v>2.3586053104569828E-3</v>
      </c>
      <c r="M274" s="174">
        <v>1.2554011040010105E-3</v>
      </c>
      <c r="N274" s="174">
        <v>3.1536065895594319E-3</v>
      </c>
      <c r="O274" s="174">
        <v>2.2713632422908469E-3</v>
      </c>
      <c r="P274" s="174">
        <v>1.2549342952660298E-3</v>
      </c>
      <c r="Q274" s="174">
        <v>6.5945225641425023E-4</v>
      </c>
      <c r="R274" s="174">
        <v>1.0689710342618199E-3</v>
      </c>
      <c r="S274" s="174">
        <v>1.4910989512554925E-3</v>
      </c>
      <c r="T274" s="174">
        <v>7.5883338238851613E-4</v>
      </c>
      <c r="U274" s="174">
        <v>4.2166937886860831E-4</v>
      </c>
      <c r="V274" s="174">
        <v>1.0540174990926543E-3</v>
      </c>
      <c r="W274" s="174">
        <v>1.405732083378249E-3</v>
      </c>
      <c r="X274" s="174">
        <v>2.3102220815657023E-3</v>
      </c>
      <c r="Y274" s="174">
        <v>8.5136704429436408E-4</v>
      </c>
      <c r="Z274" s="174">
        <v>1.3219996523070453E-3</v>
      </c>
      <c r="AA274" s="174">
        <v>1.5784933190155755E-3</v>
      </c>
      <c r="AB274" s="174">
        <v>1.0650059759140205E-3</v>
      </c>
      <c r="AC274" s="174">
        <v>8.062416277425633E-4</v>
      </c>
      <c r="AD274" s="174">
        <v>1.6129618375510209E-3</v>
      </c>
      <c r="AE274" s="174">
        <v>3.1847980900665731E-3</v>
      </c>
      <c r="AF274" s="174">
        <v>1.0001812544844557</v>
      </c>
      <c r="AG274" s="174">
        <v>2.7192192468302721E-3</v>
      </c>
      <c r="AH274" s="174">
        <v>1.1571361731359967E-3</v>
      </c>
      <c r="AI274" s="174">
        <v>9.1741012591200198E-4</v>
      </c>
      <c r="AJ274" s="174">
        <v>1.2977158190682948E-3</v>
      </c>
      <c r="AK274" s="174">
        <v>1.026464148868148E-3</v>
      </c>
      <c r="AL274" s="174">
        <v>5.2483965073028599E-4</v>
      </c>
      <c r="AM274" s="1115">
        <v>0.28037254565161079</v>
      </c>
    </row>
    <row r="275" spans="1:39">
      <c r="A275" s="1107">
        <v>29</v>
      </c>
      <c r="B275" s="132" t="s">
        <v>63</v>
      </c>
      <c r="C275" s="174">
        <v>1.7378288143727978E-3</v>
      </c>
      <c r="D275" s="174">
        <v>1.5500459998186134E-3</v>
      </c>
      <c r="E275" s="174">
        <v>3.7929932739740055E-3</v>
      </c>
      <c r="F275" s="174">
        <v>1.8623758085474008E-3</v>
      </c>
      <c r="G275" s="174">
        <v>1.6661541327507416E-3</v>
      </c>
      <c r="H275" s="174">
        <v>1.4065437181552171E-3</v>
      </c>
      <c r="I275" s="174">
        <v>3.8874008828471986E-3</v>
      </c>
      <c r="J275" s="174">
        <v>6.4782076957949465E-3</v>
      </c>
      <c r="K275" s="174">
        <v>5.1582463985398669E-3</v>
      </c>
      <c r="L275" s="174">
        <v>6.4148007734651825E-3</v>
      </c>
      <c r="M275" s="174">
        <v>0.13824652768064194</v>
      </c>
      <c r="N275" s="174">
        <v>9.1999694244637945E-3</v>
      </c>
      <c r="O275" s="174">
        <v>3.1725316866557711E-2</v>
      </c>
      <c r="P275" s="174">
        <v>6.9927532042429966E-3</v>
      </c>
      <c r="Q275" s="174">
        <v>2.1654789674479983E-2</v>
      </c>
      <c r="R275" s="174">
        <v>1.0710200695285461E-2</v>
      </c>
      <c r="S275" s="174">
        <v>4.3632146376335779E-2</v>
      </c>
      <c r="T275" s="174">
        <v>9.4257624570507584E-2</v>
      </c>
      <c r="U275" s="174">
        <v>4.2682794877864756E-2</v>
      </c>
      <c r="V275" s="174">
        <v>6.0456709391126837E-2</v>
      </c>
      <c r="W275" s="174">
        <v>1.3833659577637877E-2</v>
      </c>
      <c r="X275" s="174">
        <v>3.4721488637358688E-3</v>
      </c>
      <c r="Y275" s="174">
        <v>2.0717616890297826E-2</v>
      </c>
      <c r="Z275" s="174">
        <v>1.2326167184806948E-3</v>
      </c>
      <c r="AA275" s="174">
        <v>4.245645116192672E-3</v>
      </c>
      <c r="AB275" s="174">
        <v>1.4699467765359043E-3</v>
      </c>
      <c r="AC275" s="174">
        <v>3.9932326543217622E-4</v>
      </c>
      <c r="AD275" s="174">
        <v>3.2108263942464978E-3</v>
      </c>
      <c r="AE275" s="174">
        <v>1.4122023159708319E-2</v>
      </c>
      <c r="AF275" s="174">
        <v>5.8990031686597224E-4</v>
      </c>
      <c r="AG275" s="174">
        <v>1.0017665306530688</v>
      </c>
      <c r="AH275" s="174">
        <v>2.094369631700383E-3</v>
      </c>
      <c r="AI275" s="174">
        <v>1.4205073418566377E-3</v>
      </c>
      <c r="AJ275" s="174">
        <v>3.4225430477733934E-3</v>
      </c>
      <c r="AK275" s="174">
        <v>1.7844819990106213E-3</v>
      </c>
      <c r="AL275" s="174">
        <v>2.3887272686264902E-3</v>
      </c>
      <c r="AM275" s="1115">
        <v>3.6630884094602252E-2</v>
      </c>
    </row>
    <row r="276" spans="1:39">
      <c r="A276" s="1107">
        <v>30</v>
      </c>
      <c r="B276" s="132" t="s">
        <v>64</v>
      </c>
      <c r="C276" s="174">
        <v>5.5224666948983642E-5</v>
      </c>
      <c r="D276" s="174">
        <v>9.9390004117525371E-6</v>
      </c>
      <c r="E276" s="174">
        <v>7.9177098462584509E-6</v>
      </c>
      <c r="F276" s="174">
        <v>3.2491094184123251E-6</v>
      </c>
      <c r="G276" s="174">
        <v>2.7225284575860587E-6</v>
      </c>
      <c r="H276" s="174">
        <v>4.7664437172626021E-6</v>
      </c>
      <c r="I276" s="174">
        <v>1.2500434444724991E-5</v>
      </c>
      <c r="J276" s="174">
        <v>9.50637526425601E-6</v>
      </c>
      <c r="K276" s="174">
        <v>3.9954086462645328E-6</v>
      </c>
      <c r="L276" s="174">
        <v>7.6673936798615148E-6</v>
      </c>
      <c r="M276" s="174">
        <v>4.5584821463883321E-5</v>
      </c>
      <c r="N276" s="174">
        <v>8.0261858907166997E-6</v>
      </c>
      <c r="O276" s="174">
        <v>7.3532643058077137E-6</v>
      </c>
      <c r="P276" s="174">
        <v>4.9738164998971904E-6</v>
      </c>
      <c r="Q276" s="174">
        <v>3.0421953666134397E-6</v>
      </c>
      <c r="R276" s="174">
        <v>4.3108688117035906E-6</v>
      </c>
      <c r="S276" s="174">
        <v>4.6224758839492259E-6</v>
      </c>
      <c r="T276" s="174">
        <v>4.4009784079873194E-6</v>
      </c>
      <c r="U276" s="174">
        <v>2.862824202630986E-6</v>
      </c>
      <c r="V276" s="174">
        <v>5.5958235353195951E-6</v>
      </c>
      <c r="W276" s="174">
        <v>7.3148055289666217E-6</v>
      </c>
      <c r="X276" s="174">
        <v>7.0770690052041033E-6</v>
      </c>
      <c r="Y276" s="174">
        <v>4.0512398511971496E-6</v>
      </c>
      <c r="Z276" s="174">
        <v>1.3408148626845773E-5</v>
      </c>
      <c r="AA276" s="174">
        <v>2.8062374706721912E-5</v>
      </c>
      <c r="AB276" s="174">
        <v>3.065576104984372E-5</v>
      </c>
      <c r="AC276" s="174">
        <v>3.5631172725734614E-6</v>
      </c>
      <c r="AD276" s="174">
        <v>3.7442006602078644E-5</v>
      </c>
      <c r="AE276" s="174">
        <v>6.7654088165009161E-5</v>
      </c>
      <c r="AF276" s="174">
        <v>5.2704178505540592E-6</v>
      </c>
      <c r="AG276" s="174">
        <v>1.3542434551012334E-5</v>
      </c>
      <c r="AH276" s="174">
        <v>1.0170802200939424</v>
      </c>
      <c r="AI276" s="174">
        <v>1.7398129380120673E-5</v>
      </c>
      <c r="AJ276" s="174">
        <v>1.1219658524413836E-5</v>
      </c>
      <c r="AK276" s="174">
        <v>4.0039723071738227E-5</v>
      </c>
      <c r="AL276" s="174">
        <v>5.6421919360321554E-6</v>
      </c>
      <c r="AM276" s="1115">
        <v>2.6412238562173917E-4</v>
      </c>
    </row>
    <row r="277" spans="1:39">
      <c r="A277" s="1107">
        <v>31</v>
      </c>
      <c r="B277" s="132" t="s">
        <v>6</v>
      </c>
      <c r="C277" s="174">
        <v>2.7705783046122717E-4</v>
      </c>
      <c r="D277" s="174">
        <v>3.3574881290681415E-4</v>
      </c>
      <c r="E277" s="174">
        <v>4.4555041774839091E-4</v>
      </c>
      <c r="F277" s="174">
        <v>1.7933547551862595E-3</v>
      </c>
      <c r="G277" s="174">
        <v>2.4048898470694125E-4</v>
      </c>
      <c r="H277" s="174">
        <v>3.5723886005997177E-4</v>
      </c>
      <c r="I277" s="174">
        <v>2.6097653395527952E-3</v>
      </c>
      <c r="J277" s="174">
        <v>9.5600097416313106E-4</v>
      </c>
      <c r="K277" s="174">
        <v>1.3022753993679542E-3</v>
      </c>
      <c r="L277" s="174">
        <v>1.2890144701238975E-3</v>
      </c>
      <c r="M277" s="174">
        <v>3.3184334036597931E-3</v>
      </c>
      <c r="N277" s="174">
        <v>1.5116856321666192E-3</v>
      </c>
      <c r="O277" s="174">
        <v>1.7717854250703777E-3</v>
      </c>
      <c r="P277" s="174">
        <v>8.8284004783499548E-4</v>
      </c>
      <c r="Q277" s="174">
        <v>5.3592027992782198E-4</v>
      </c>
      <c r="R277" s="174">
        <v>1.5193656063055905E-3</v>
      </c>
      <c r="S277" s="174">
        <v>2.2936711681435401E-3</v>
      </c>
      <c r="T277" s="174">
        <v>1.2373026966913485E-3</v>
      </c>
      <c r="U277" s="174">
        <v>5.979194587098413E-4</v>
      </c>
      <c r="V277" s="174">
        <v>1.0087836286781207E-3</v>
      </c>
      <c r="W277" s="174">
        <v>9.9545671170408437E-4</v>
      </c>
      <c r="X277" s="174">
        <v>1.6009799273593406E-3</v>
      </c>
      <c r="Y277" s="174">
        <v>1.2817127133113938E-3</v>
      </c>
      <c r="Z277" s="174">
        <v>3.2604832537070556E-3</v>
      </c>
      <c r="AA277" s="174">
        <v>1.0130391450755218E-3</v>
      </c>
      <c r="AB277" s="174">
        <v>2.955201315648939E-3</v>
      </c>
      <c r="AC277" s="174">
        <v>4.5581239466033099E-4</v>
      </c>
      <c r="AD277" s="174">
        <v>1.68532544595141E-3</v>
      </c>
      <c r="AE277" s="174">
        <v>1.7024063809702634E-3</v>
      </c>
      <c r="AF277" s="174">
        <v>2.0514228266583649E-4</v>
      </c>
      <c r="AG277" s="174">
        <v>1.2881364747338053E-3</v>
      </c>
      <c r="AH277" s="174">
        <v>1.3601079666561103E-3</v>
      </c>
      <c r="AI277" s="174">
        <v>1.0003961642007759</v>
      </c>
      <c r="AJ277" s="174">
        <v>2.295692537711919E-3</v>
      </c>
      <c r="AK277" s="174">
        <v>4.3065097593865875E-3</v>
      </c>
      <c r="AL277" s="174">
        <v>3.5687054811726145E-4</v>
      </c>
      <c r="AM277" s="1115">
        <v>4.7374010481601673E-3</v>
      </c>
    </row>
    <row r="278" spans="1:39">
      <c r="A278" s="1107">
        <v>32</v>
      </c>
      <c r="B278" s="132" t="s">
        <v>65</v>
      </c>
      <c r="C278" s="174">
        <v>3.0497964206064519E-2</v>
      </c>
      <c r="D278" s="174">
        <v>2.6517428794326458E-2</v>
      </c>
      <c r="E278" s="174">
        <v>2.7775928561111843E-2</v>
      </c>
      <c r="F278" s="174">
        <v>1.4718899284197621E-2</v>
      </c>
      <c r="G278" s="174">
        <v>1.9388819663493297E-2</v>
      </c>
      <c r="H278" s="174">
        <v>6.8571616627872631E-2</v>
      </c>
      <c r="I278" s="174">
        <v>8.3499281058075706E-2</v>
      </c>
      <c r="J278" s="174">
        <v>4.0713773676703653E-2</v>
      </c>
      <c r="K278" s="174">
        <v>3.3388252100621317E-2</v>
      </c>
      <c r="L278" s="174">
        <v>4.8139798593812726E-2</v>
      </c>
      <c r="M278" s="174">
        <v>8.7385457729193053E-2</v>
      </c>
      <c r="N278" s="174">
        <v>7.026938848658508E-2</v>
      </c>
      <c r="O278" s="174">
        <v>7.4555599930694272E-2</v>
      </c>
      <c r="P278" s="174">
        <v>2.596982697574602E-2</v>
      </c>
      <c r="Q278" s="174">
        <v>3.1567427955970652E-2</v>
      </c>
      <c r="R278" s="174">
        <v>4.9778492763486726E-2</v>
      </c>
      <c r="S278" s="174">
        <v>4.6422155718708752E-2</v>
      </c>
      <c r="T278" s="174">
        <v>5.7855178253787894E-2</v>
      </c>
      <c r="U278" s="174">
        <v>4.6844363107680372E-2</v>
      </c>
      <c r="V278" s="174">
        <v>5.8713914446481844E-2</v>
      </c>
      <c r="W278" s="174">
        <v>4.500898057089555E-2</v>
      </c>
      <c r="X278" s="174">
        <v>9.121914775654491E-2</v>
      </c>
      <c r="Y278" s="174">
        <v>5.6998467069812229E-2</v>
      </c>
      <c r="Z278" s="174">
        <v>4.6894738282437023E-2</v>
      </c>
      <c r="AA278" s="174">
        <v>7.393707549841172E-2</v>
      </c>
      <c r="AB278" s="174">
        <v>0.10615667660321268</v>
      </c>
      <c r="AC278" s="174">
        <v>2.3503135637793018E-2</v>
      </c>
      <c r="AD278" s="174">
        <v>0.15516971699378118</v>
      </c>
      <c r="AE278" s="174">
        <v>0.12254852166934671</v>
      </c>
      <c r="AF278" s="174">
        <v>3.730058928568207E-2</v>
      </c>
      <c r="AG278" s="174">
        <v>4.968507472276467E-2</v>
      </c>
      <c r="AH278" s="174">
        <v>5.8253663178596975E-2</v>
      </c>
      <c r="AI278" s="174">
        <v>8.4352629531966594E-2</v>
      </c>
      <c r="AJ278" s="174">
        <v>1.094652063118801</v>
      </c>
      <c r="AK278" s="174">
        <v>4.523122485677062E-2</v>
      </c>
      <c r="AL278" s="174">
        <v>2.0864937133373611E-2</v>
      </c>
      <c r="AM278" s="1115">
        <v>0.1223945499648408</v>
      </c>
    </row>
    <row r="279" spans="1:39">
      <c r="A279" s="1107">
        <v>33</v>
      </c>
      <c r="B279" s="132" t="s">
        <v>66</v>
      </c>
      <c r="C279" s="174">
        <v>3.9532028373641804E-4</v>
      </c>
      <c r="D279" s="174">
        <v>1.7905251305646639E-4</v>
      </c>
      <c r="E279" s="174">
        <v>4.4071838581426258E-4</v>
      </c>
      <c r="F279" s="174">
        <v>1.0189557211165395E-3</v>
      </c>
      <c r="G279" s="174">
        <v>9.1262379361584838E-5</v>
      </c>
      <c r="H279" s="174">
        <v>1.9421974831467645E-4</v>
      </c>
      <c r="I279" s="174">
        <v>5.612561074069542E-4</v>
      </c>
      <c r="J279" s="174">
        <v>3.2546043129886578E-4</v>
      </c>
      <c r="K279" s="174">
        <v>3.0515768003448756E-4</v>
      </c>
      <c r="L279" s="174">
        <v>4.3113294800219571E-4</v>
      </c>
      <c r="M279" s="174">
        <v>7.1794330335543731E-4</v>
      </c>
      <c r="N279" s="174">
        <v>4.7999347215341176E-4</v>
      </c>
      <c r="O279" s="174">
        <v>4.7526754997552929E-4</v>
      </c>
      <c r="P279" s="174">
        <v>2.2198783073305633E-4</v>
      </c>
      <c r="Q279" s="174">
        <v>2.832454037123055E-4</v>
      </c>
      <c r="R279" s="174">
        <v>3.8947022537426905E-4</v>
      </c>
      <c r="S279" s="174">
        <v>3.8280939608616193E-4</v>
      </c>
      <c r="T279" s="174">
        <v>4.8366176526469051E-4</v>
      </c>
      <c r="U279" s="174">
        <v>3.0448221669160727E-4</v>
      </c>
      <c r="V279" s="174">
        <v>4.7091914046804917E-4</v>
      </c>
      <c r="W279" s="174">
        <v>3.4347146820762976E-4</v>
      </c>
      <c r="X279" s="174">
        <v>7.6369692981451392E-4</v>
      </c>
      <c r="Y279" s="174">
        <v>3.4989802138900929E-4</v>
      </c>
      <c r="Z279" s="174">
        <v>3.0239742051461937E-4</v>
      </c>
      <c r="AA279" s="174">
        <v>1.2830939901175373E-3</v>
      </c>
      <c r="AB279" s="174">
        <v>7.2488024208785075E-4</v>
      </c>
      <c r="AC279" s="174">
        <v>5.8465276847293867E-4</v>
      </c>
      <c r="AD279" s="174">
        <v>8.2391464858233381E-4</v>
      </c>
      <c r="AE279" s="174">
        <v>9.8583224625533906E-3</v>
      </c>
      <c r="AF279" s="174">
        <v>4.3301390737869355E-4</v>
      </c>
      <c r="AG279" s="174">
        <v>1.0372472097215273E-3</v>
      </c>
      <c r="AH279" s="174">
        <v>1.329013042188219E-2</v>
      </c>
      <c r="AI279" s="174">
        <v>3.5309754388229836E-3</v>
      </c>
      <c r="AJ279" s="174">
        <v>1.6241266869410703E-3</v>
      </c>
      <c r="AK279" s="174">
        <v>1.0094683367080413</v>
      </c>
      <c r="AL279" s="174">
        <v>2.333056553229331E-4</v>
      </c>
      <c r="AM279" s="1115">
        <v>3.7721720890345014E-3</v>
      </c>
    </row>
    <row r="280" spans="1:39">
      <c r="A280" s="1107">
        <v>34</v>
      </c>
      <c r="B280" s="132" t="s">
        <v>7</v>
      </c>
      <c r="C280" s="174">
        <v>6.099598778894188E-4</v>
      </c>
      <c r="D280" s="174">
        <v>6.3126590562076913E-4</v>
      </c>
      <c r="E280" s="174">
        <v>1.4775622939187489E-3</v>
      </c>
      <c r="F280" s="174">
        <v>1.1172275191138194E-3</v>
      </c>
      <c r="G280" s="174">
        <v>2.9547347677739917E-4</v>
      </c>
      <c r="H280" s="174">
        <v>4.1541093699463082E-4</v>
      </c>
      <c r="I280" s="174">
        <v>2.0159264890012643E-3</v>
      </c>
      <c r="J280" s="174">
        <v>8.9909125024142163E-4</v>
      </c>
      <c r="K280" s="174">
        <v>1.1489453225090878E-3</v>
      </c>
      <c r="L280" s="174">
        <v>1.3265667473294147E-3</v>
      </c>
      <c r="M280" s="174">
        <v>1.4788782762536169E-3</v>
      </c>
      <c r="N280" s="174">
        <v>8.8700153721497574E-4</v>
      </c>
      <c r="O280" s="174">
        <v>1.4924970572413548E-3</v>
      </c>
      <c r="P280" s="174">
        <v>6.1850650655858013E-4</v>
      </c>
      <c r="Q280" s="174">
        <v>6.9531518233343921E-4</v>
      </c>
      <c r="R280" s="174">
        <v>1.6737684339650811E-3</v>
      </c>
      <c r="S280" s="174">
        <v>1.6485925666486958E-3</v>
      </c>
      <c r="T280" s="174">
        <v>2.0180572168899302E-3</v>
      </c>
      <c r="U280" s="174">
        <v>7.4063542929541813E-4</v>
      </c>
      <c r="V280" s="174">
        <v>1.5871239781228123E-3</v>
      </c>
      <c r="W280" s="174">
        <v>1.1746648845776461E-3</v>
      </c>
      <c r="X280" s="174">
        <v>9.5374102107628669E-4</v>
      </c>
      <c r="Y280" s="174">
        <v>7.1074072094783958E-4</v>
      </c>
      <c r="Z280" s="174">
        <v>1.7884558554371185E-3</v>
      </c>
      <c r="AA280" s="174">
        <v>4.1895711487037017E-3</v>
      </c>
      <c r="AB280" s="174">
        <v>3.3052932465135903E-3</v>
      </c>
      <c r="AC280" s="174">
        <v>3.9608622208433652E-4</v>
      </c>
      <c r="AD280" s="174">
        <v>2.0528744482304659E-3</v>
      </c>
      <c r="AE280" s="174">
        <v>2.3688650017888086E-3</v>
      </c>
      <c r="AF280" s="174">
        <v>1.4504683517187337E-3</v>
      </c>
      <c r="AG280" s="174">
        <v>3.0988845015626539E-3</v>
      </c>
      <c r="AH280" s="174">
        <v>3.0414533443562822E-3</v>
      </c>
      <c r="AI280" s="174">
        <v>4.5549961635238121E-3</v>
      </c>
      <c r="AJ280" s="174">
        <v>1.8489481457784037E-3</v>
      </c>
      <c r="AK280" s="174">
        <v>2.3175202678065851E-3</v>
      </c>
      <c r="AL280" s="174">
        <v>1.0007350699514905</v>
      </c>
      <c r="AM280" s="1115">
        <v>2.9502884412006786E-3</v>
      </c>
    </row>
    <row r="281" spans="1:39" ht="12.75" thickBot="1">
      <c r="A281" s="1108">
        <v>35</v>
      </c>
      <c r="B281" s="1109" t="s">
        <v>8</v>
      </c>
      <c r="C281" s="1112">
        <v>1.4925202922252127E-2</v>
      </c>
      <c r="D281" s="1112">
        <v>3.2421487139972058E-3</v>
      </c>
      <c r="E281" s="1112">
        <v>2.138252255880628E-2</v>
      </c>
      <c r="F281" s="1112">
        <v>3.5248613296281388E-3</v>
      </c>
      <c r="G281" s="1112">
        <v>5.4698991068691065E-4</v>
      </c>
      <c r="H281" s="1112">
        <v>7.0691822331951874E-3</v>
      </c>
      <c r="I281" s="1112">
        <v>7.0795138124053972E-3</v>
      </c>
      <c r="J281" s="1112">
        <v>8.6039035988817857E-3</v>
      </c>
      <c r="K281" s="1112">
        <v>3.9151071641263186E-3</v>
      </c>
      <c r="L281" s="1112">
        <v>8.4416894685175083E-3</v>
      </c>
      <c r="M281" s="1112">
        <v>4.4932088600942157E-3</v>
      </c>
      <c r="N281" s="1112">
        <v>1.128708029991388E-2</v>
      </c>
      <c r="O281" s="1112">
        <v>8.1294411899333046E-3</v>
      </c>
      <c r="P281" s="1112">
        <v>4.491538103921308E-3</v>
      </c>
      <c r="Q281" s="1112">
        <v>2.3602470253421466E-3</v>
      </c>
      <c r="R281" s="1112">
        <v>3.8259565863225657E-3</v>
      </c>
      <c r="S281" s="1112">
        <v>5.3367955450300281E-3</v>
      </c>
      <c r="T281" s="1112">
        <v>2.7159422324998994E-3</v>
      </c>
      <c r="U281" s="1112">
        <v>1.5091978038927474E-3</v>
      </c>
      <c r="V281" s="1112">
        <v>3.7724363556188565E-3</v>
      </c>
      <c r="W281" s="1112">
        <v>5.0312587999355183E-3</v>
      </c>
      <c r="X281" s="1112">
        <v>8.2685209472843999E-3</v>
      </c>
      <c r="Y281" s="1112">
        <v>3.0471296659084204E-3</v>
      </c>
      <c r="Z281" s="1112">
        <v>4.7315718712182264E-3</v>
      </c>
      <c r="AA281" s="1112">
        <v>5.6495889194268225E-3</v>
      </c>
      <c r="AB281" s="1112">
        <v>3.8117652372450933E-3</v>
      </c>
      <c r="AC281" s="1112">
        <v>2.8856211880045886E-3</v>
      </c>
      <c r="AD281" s="1112">
        <v>5.7729552701367235E-3</v>
      </c>
      <c r="AE281" s="1112">
        <v>1.1398717868171274E-2</v>
      </c>
      <c r="AF281" s="1112">
        <v>6.4872832506874774E-4</v>
      </c>
      <c r="AG281" s="1112">
        <v>9.732363603518597E-3</v>
      </c>
      <c r="AH281" s="1112">
        <v>4.1415086293137351E-3</v>
      </c>
      <c r="AI281" s="1112">
        <v>3.2835046049829184E-3</v>
      </c>
      <c r="AJ281" s="1112">
        <v>4.6446575501158643E-3</v>
      </c>
      <c r="AK281" s="1112">
        <v>3.6738200990619157E-3</v>
      </c>
      <c r="AL281" s="1112">
        <v>1.8784547514530275E-3</v>
      </c>
      <c r="AM281" s="1116">
        <v>1.0034819964982074</v>
      </c>
    </row>
  </sheetData>
  <phoneticPr fontId="7"/>
  <pageMargins left="0.70866141732283472" right="0.70866141732283472" top="0.74803149606299213" bottom="0.74803149606299213" header="0.31496062992125984" footer="0.31496062992125984"/>
  <pageSetup paperSize="9" scale="6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2"/>
  <sheetViews>
    <sheetView zoomScale="80" zoomScaleNormal="80" zoomScalePageLayoutView="80" workbookViewId="0">
      <selection activeCell="O2" sqref="O2"/>
    </sheetView>
  </sheetViews>
  <sheetFormatPr defaultColWidth="8.875" defaultRowHeight="15.75"/>
  <cols>
    <col min="1" max="1" width="3.625" style="1196" customWidth="1"/>
    <col min="2" max="2" width="12.625" style="1196" customWidth="1"/>
    <col min="3" max="3" width="9.5" style="1197" customWidth="1"/>
    <col min="4" max="5" width="20.625" style="1197" customWidth="1"/>
    <col min="6" max="6" width="14.625" style="1197" customWidth="1"/>
    <col min="7" max="7" width="10.625" style="1196" customWidth="1"/>
    <col min="8" max="8" width="14.625" style="1196" customWidth="1"/>
    <col min="9" max="9" width="15.625" style="1197" customWidth="1"/>
    <col min="10" max="10" width="18.625" style="1197" customWidth="1"/>
    <col min="11" max="12" width="20.625" style="1197" customWidth="1"/>
    <col min="13" max="13" width="17.625" style="1197" customWidth="1"/>
    <col min="14" max="14" width="3.625" style="1196" customWidth="1"/>
    <col min="15" max="215" width="8.875" style="1196"/>
    <col min="216" max="216" width="15.625" style="1196" customWidth="1"/>
    <col min="217" max="217" width="11" style="1196" bestFit="1" customWidth="1"/>
    <col min="218" max="219" width="15.125" style="1196" bestFit="1" customWidth="1"/>
    <col min="220" max="220" width="11" style="1196" bestFit="1" customWidth="1"/>
    <col min="221" max="222" width="11" style="1196" customWidth="1"/>
    <col min="223" max="223" width="13.625" style="1196" customWidth="1"/>
    <col min="224" max="224" width="13" style="1196" customWidth="1"/>
    <col min="225" max="225" width="15.125" style="1196" bestFit="1" customWidth="1"/>
    <col min="226" max="227" width="8.875" style="1196"/>
    <col min="228" max="228" width="1.625" style="1196" customWidth="1"/>
    <col min="229" max="268" width="8.625" style="1196" customWidth="1"/>
    <col min="269" max="471" width="8.875" style="1196"/>
    <col min="472" max="472" width="15.625" style="1196" customWidth="1"/>
    <col min="473" max="473" width="11" style="1196" bestFit="1" customWidth="1"/>
    <col min="474" max="475" width="15.125" style="1196" bestFit="1" customWidth="1"/>
    <col min="476" max="476" width="11" style="1196" bestFit="1" customWidth="1"/>
    <col min="477" max="478" width="11" style="1196" customWidth="1"/>
    <col min="479" max="479" width="13.625" style="1196" customWidth="1"/>
    <col min="480" max="480" width="13" style="1196" customWidth="1"/>
    <col min="481" max="481" width="15.125" style="1196" bestFit="1" customWidth="1"/>
    <col min="482" max="483" width="8.875" style="1196"/>
    <col min="484" max="484" width="1.625" style="1196" customWidth="1"/>
    <col min="485" max="524" width="8.625" style="1196" customWidth="1"/>
    <col min="525" max="727" width="8.875" style="1196"/>
    <col min="728" max="728" width="15.625" style="1196" customWidth="1"/>
    <col min="729" max="729" width="11" style="1196" bestFit="1" customWidth="1"/>
    <col min="730" max="731" width="15.125" style="1196" bestFit="1" customWidth="1"/>
    <col min="732" max="732" width="11" style="1196" bestFit="1" customWidth="1"/>
    <col min="733" max="734" width="11" style="1196" customWidth="1"/>
    <col min="735" max="735" width="13.625" style="1196" customWidth="1"/>
    <col min="736" max="736" width="13" style="1196" customWidth="1"/>
    <col min="737" max="737" width="15.125" style="1196" bestFit="1" customWidth="1"/>
    <col min="738" max="739" width="8.875" style="1196"/>
    <col min="740" max="740" width="1.625" style="1196" customWidth="1"/>
    <col min="741" max="780" width="8.625" style="1196" customWidth="1"/>
    <col min="781" max="983" width="8.875" style="1196"/>
    <col min="984" max="984" width="15.625" style="1196" customWidth="1"/>
    <col min="985" max="985" width="11" style="1196" bestFit="1" customWidth="1"/>
    <col min="986" max="987" width="15.125" style="1196" bestFit="1" customWidth="1"/>
    <col min="988" max="988" width="11" style="1196" bestFit="1" customWidth="1"/>
    <col min="989" max="990" width="11" style="1196" customWidth="1"/>
    <col min="991" max="991" width="13.625" style="1196" customWidth="1"/>
    <col min="992" max="992" width="13" style="1196" customWidth="1"/>
    <col min="993" max="993" width="15.125" style="1196" bestFit="1" customWidth="1"/>
    <col min="994" max="995" width="8.875" style="1196"/>
    <col min="996" max="996" width="1.625" style="1196" customWidth="1"/>
    <col min="997" max="1036" width="8.625" style="1196" customWidth="1"/>
    <col min="1037" max="1239" width="8.875" style="1196"/>
    <col min="1240" max="1240" width="15.625" style="1196" customWidth="1"/>
    <col min="1241" max="1241" width="11" style="1196" bestFit="1" customWidth="1"/>
    <col min="1242" max="1243" width="15.125" style="1196" bestFit="1" customWidth="1"/>
    <col min="1244" max="1244" width="11" style="1196" bestFit="1" customWidth="1"/>
    <col min="1245" max="1246" width="11" style="1196" customWidth="1"/>
    <col min="1247" max="1247" width="13.625" style="1196" customWidth="1"/>
    <col min="1248" max="1248" width="13" style="1196" customWidth="1"/>
    <col min="1249" max="1249" width="15.125" style="1196" bestFit="1" customWidth="1"/>
    <col min="1250" max="1251" width="8.875" style="1196"/>
    <col min="1252" max="1252" width="1.625" style="1196" customWidth="1"/>
    <col min="1253" max="1292" width="8.625" style="1196" customWidth="1"/>
    <col min="1293" max="1495" width="8.875" style="1196"/>
    <col min="1496" max="1496" width="15.625" style="1196" customWidth="1"/>
    <col min="1497" max="1497" width="11" style="1196" bestFit="1" customWidth="1"/>
    <col min="1498" max="1499" width="15.125" style="1196" bestFit="1" customWidth="1"/>
    <col min="1500" max="1500" width="11" style="1196" bestFit="1" customWidth="1"/>
    <col min="1501" max="1502" width="11" style="1196" customWidth="1"/>
    <col min="1503" max="1503" width="13.625" style="1196" customWidth="1"/>
    <col min="1504" max="1504" width="13" style="1196" customWidth="1"/>
    <col min="1505" max="1505" width="15.125" style="1196" bestFit="1" customWidth="1"/>
    <col min="1506" max="1507" width="8.875" style="1196"/>
    <col min="1508" max="1508" width="1.625" style="1196" customWidth="1"/>
    <col min="1509" max="1548" width="8.625" style="1196" customWidth="1"/>
    <col min="1549" max="1751" width="8.875" style="1196"/>
    <col min="1752" max="1752" width="15.625" style="1196" customWidth="1"/>
    <col min="1753" max="1753" width="11" style="1196" bestFit="1" customWidth="1"/>
    <col min="1754" max="1755" width="15.125" style="1196" bestFit="1" customWidth="1"/>
    <col min="1756" max="1756" width="11" style="1196" bestFit="1" customWidth="1"/>
    <col min="1757" max="1758" width="11" style="1196" customWidth="1"/>
    <col min="1759" max="1759" width="13.625" style="1196" customWidth="1"/>
    <col min="1760" max="1760" width="13" style="1196" customWidth="1"/>
    <col min="1761" max="1761" width="15.125" style="1196" bestFit="1" customWidth="1"/>
    <col min="1762" max="1763" width="8.875" style="1196"/>
    <col min="1764" max="1764" width="1.625" style="1196" customWidth="1"/>
    <col min="1765" max="1804" width="8.625" style="1196" customWidth="1"/>
    <col min="1805" max="2007" width="8.875" style="1196"/>
    <col min="2008" max="2008" width="15.625" style="1196" customWidth="1"/>
    <col min="2009" max="2009" width="11" style="1196" bestFit="1" customWidth="1"/>
    <col min="2010" max="2011" width="15.125" style="1196" bestFit="1" customWidth="1"/>
    <col min="2012" max="2012" width="11" style="1196" bestFit="1" customWidth="1"/>
    <col min="2013" max="2014" width="11" style="1196" customWidth="1"/>
    <col min="2015" max="2015" width="13.625" style="1196" customWidth="1"/>
    <col min="2016" max="2016" width="13" style="1196" customWidth="1"/>
    <col min="2017" max="2017" width="15.125" style="1196" bestFit="1" customWidth="1"/>
    <col min="2018" max="2019" width="8.875" style="1196"/>
    <col min="2020" max="2020" width="1.625" style="1196" customWidth="1"/>
    <col min="2021" max="2060" width="8.625" style="1196" customWidth="1"/>
    <col min="2061" max="2263" width="8.875" style="1196"/>
    <col min="2264" max="2264" width="15.625" style="1196" customWidth="1"/>
    <col min="2265" max="2265" width="11" style="1196" bestFit="1" customWidth="1"/>
    <col min="2266" max="2267" width="15.125" style="1196" bestFit="1" customWidth="1"/>
    <col min="2268" max="2268" width="11" style="1196" bestFit="1" customWidth="1"/>
    <col min="2269" max="2270" width="11" style="1196" customWidth="1"/>
    <col min="2271" max="2271" width="13.625" style="1196" customWidth="1"/>
    <col min="2272" max="2272" width="13" style="1196" customWidth="1"/>
    <col min="2273" max="2273" width="15.125" style="1196" bestFit="1" customWidth="1"/>
    <col min="2274" max="2275" width="8.875" style="1196"/>
    <col min="2276" max="2276" width="1.625" style="1196" customWidth="1"/>
    <col min="2277" max="2316" width="8.625" style="1196" customWidth="1"/>
    <col min="2317" max="2519" width="8.875" style="1196"/>
    <col min="2520" max="2520" width="15.625" style="1196" customWidth="1"/>
    <col min="2521" max="2521" width="11" style="1196" bestFit="1" customWidth="1"/>
    <col min="2522" max="2523" width="15.125" style="1196" bestFit="1" customWidth="1"/>
    <col min="2524" max="2524" width="11" style="1196" bestFit="1" customWidth="1"/>
    <col min="2525" max="2526" width="11" style="1196" customWidth="1"/>
    <col min="2527" max="2527" width="13.625" style="1196" customWidth="1"/>
    <col min="2528" max="2528" width="13" style="1196" customWidth="1"/>
    <col min="2529" max="2529" width="15.125" style="1196" bestFit="1" customWidth="1"/>
    <col min="2530" max="2531" width="8.875" style="1196"/>
    <col min="2532" max="2532" width="1.625" style="1196" customWidth="1"/>
    <col min="2533" max="2572" width="8.625" style="1196" customWidth="1"/>
    <col min="2573" max="2775" width="8.875" style="1196"/>
    <col min="2776" max="2776" width="15.625" style="1196" customWidth="1"/>
    <col min="2777" max="2777" width="11" style="1196" bestFit="1" customWidth="1"/>
    <col min="2778" max="2779" width="15.125" style="1196" bestFit="1" customWidth="1"/>
    <col min="2780" max="2780" width="11" style="1196" bestFit="1" customWidth="1"/>
    <col min="2781" max="2782" width="11" style="1196" customWidth="1"/>
    <col min="2783" max="2783" width="13.625" style="1196" customWidth="1"/>
    <col min="2784" max="2784" width="13" style="1196" customWidth="1"/>
    <col min="2785" max="2785" width="15.125" style="1196" bestFit="1" customWidth="1"/>
    <col min="2786" max="2787" width="8.875" style="1196"/>
    <col min="2788" max="2788" width="1.625" style="1196" customWidth="1"/>
    <col min="2789" max="2828" width="8.625" style="1196" customWidth="1"/>
    <col min="2829" max="3031" width="8.875" style="1196"/>
    <col min="3032" max="3032" width="15.625" style="1196" customWidth="1"/>
    <col min="3033" max="3033" width="11" style="1196" bestFit="1" customWidth="1"/>
    <col min="3034" max="3035" width="15.125" style="1196" bestFit="1" customWidth="1"/>
    <col min="3036" max="3036" width="11" style="1196" bestFit="1" customWidth="1"/>
    <col min="3037" max="3038" width="11" style="1196" customWidth="1"/>
    <col min="3039" max="3039" width="13.625" style="1196" customWidth="1"/>
    <col min="3040" max="3040" width="13" style="1196" customWidth="1"/>
    <col min="3041" max="3041" width="15.125" style="1196" bestFit="1" customWidth="1"/>
    <col min="3042" max="3043" width="8.875" style="1196"/>
    <col min="3044" max="3044" width="1.625" style="1196" customWidth="1"/>
    <col min="3045" max="3084" width="8.625" style="1196" customWidth="1"/>
    <col min="3085" max="3287" width="8.875" style="1196"/>
    <col min="3288" max="3288" width="15.625" style="1196" customWidth="1"/>
    <col min="3289" max="3289" width="11" style="1196" bestFit="1" customWidth="1"/>
    <col min="3290" max="3291" width="15.125" style="1196" bestFit="1" customWidth="1"/>
    <col min="3292" max="3292" width="11" style="1196" bestFit="1" customWidth="1"/>
    <col min="3293" max="3294" width="11" style="1196" customWidth="1"/>
    <col min="3295" max="3295" width="13.625" style="1196" customWidth="1"/>
    <col min="3296" max="3296" width="13" style="1196" customWidth="1"/>
    <col min="3297" max="3297" width="15.125" style="1196" bestFit="1" customWidth="1"/>
    <col min="3298" max="3299" width="8.875" style="1196"/>
    <col min="3300" max="3300" width="1.625" style="1196" customWidth="1"/>
    <col min="3301" max="3340" width="8.625" style="1196" customWidth="1"/>
    <col min="3341" max="3543" width="8.875" style="1196"/>
    <col min="3544" max="3544" width="15.625" style="1196" customWidth="1"/>
    <col min="3545" max="3545" width="11" style="1196" bestFit="1" customWidth="1"/>
    <col min="3546" max="3547" width="15.125" style="1196" bestFit="1" customWidth="1"/>
    <col min="3548" max="3548" width="11" style="1196" bestFit="1" customWidth="1"/>
    <col min="3549" max="3550" width="11" style="1196" customWidth="1"/>
    <col min="3551" max="3551" width="13.625" style="1196" customWidth="1"/>
    <col min="3552" max="3552" width="13" style="1196" customWidth="1"/>
    <col min="3553" max="3553" width="15.125" style="1196" bestFit="1" customWidth="1"/>
    <col min="3554" max="3555" width="8.875" style="1196"/>
    <col min="3556" max="3556" width="1.625" style="1196" customWidth="1"/>
    <col min="3557" max="3596" width="8.625" style="1196" customWidth="1"/>
    <col min="3597" max="3799" width="8.875" style="1196"/>
    <col min="3800" max="3800" width="15.625" style="1196" customWidth="1"/>
    <col min="3801" max="3801" width="11" style="1196" bestFit="1" customWidth="1"/>
    <col min="3802" max="3803" width="15.125" style="1196" bestFit="1" customWidth="1"/>
    <col min="3804" max="3804" width="11" style="1196" bestFit="1" customWidth="1"/>
    <col min="3805" max="3806" width="11" style="1196" customWidth="1"/>
    <col min="3807" max="3807" width="13.625" style="1196" customWidth="1"/>
    <col min="3808" max="3808" width="13" style="1196" customWidth="1"/>
    <col min="3809" max="3809" width="15.125" style="1196" bestFit="1" customWidth="1"/>
    <col min="3810" max="3811" width="8.875" style="1196"/>
    <col min="3812" max="3812" width="1.625" style="1196" customWidth="1"/>
    <col min="3813" max="3852" width="8.625" style="1196" customWidth="1"/>
    <col min="3853" max="4055" width="8.875" style="1196"/>
    <col min="4056" max="4056" width="15.625" style="1196" customWidth="1"/>
    <col min="4057" max="4057" width="11" style="1196" bestFit="1" customWidth="1"/>
    <col min="4058" max="4059" width="15.125" style="1196" bestFit="1" customWidth="1"/>
    <col min="4060" max="4060" width="11" style="1196" bestFit="1" customWidth="1"/>
    <col min="4061" max="4062" width="11" style="1196" customWidth="1"/>
    <col min="4063" max="4063" width="13.625" style="1196" customWidth="1"/>
    <col min="4064" max="4064" width="13" style="1196" customWidth="1"/>
    <col min="4065" max="4065" width="15.125" style="1196" bestFit="1" customWidth="1"/>
    <col min="4066" max="4067" width="8.875" style="1196"/>
    <col min="4068" max="4068" width="1.625" style="1196" customWidth="1"/>
    <col min="4069" max="4108" width="8.625" style="1196" customWidth="1"/>
    <col min="4109" max="4311" width="8.875" style="1196"/>
    <col min="4312" max="4312" width="15.625" style="1196" customWidth="1"/>
    <col min="4313" max="4313" width="11" style="1196" bestFit="1" customWidth="1"/>
    <col min="4314" max="4315" width="15.125" style="1196" bestFit="1" customWidth="1"/>
    <col min="4316" max="4316" width="11" style="1196" bestFit="1" customWidth="1"/>
    <col min="4317" max="4318" width="11" style="1196" customWidth="1"/>
    <col min="4319" max="4319" width="13.625" style="1196" customWidth="1"/>
    <col min="4320" max="4320" width="13" style="1196" customWidth="1"/>
    <col min="4321" max="4321" width="15.125" style="1196" bestFit="1" customWidth="1"/>
    <col min="4322" max="4323" width="8.875" style="1196"/>
    <col min="4324" max="4324" width="1.625" style="1196" customWidth="1"/>
    <col min="4325" max="4364" width="8.625" style="1196" customWidth="1"/>
    <col min="4365" max="4567" width="8.875" style="1196"/>
    <col min="4568" max="4568" width="15.625" style="1196" customWidth="1"/>
    <col min="4569" max="4569" width="11" style="1196" bestFit="1" customWidth="1"/>
    <col min="4570" max="4571" width="15.125" style="1196" bestFit="1" customWidth="1"/>
    <col min="4572" max="4572" width="11" style="1196" bestFit="1" customWidth="1"/>
    <col min="4573" max="4574" width="11" style="1196" customWidth="1"/>
    <col min="4575" max="4575" width="13.625" style="1196" customWidth="1"/>
    <col min="4576" max="4576" width="13" style="1196" customWidth="1"/>
    <col min="4577" max="4577" width="15.125" style="1196" bestFit="1" customWidth="1"/>
    <col min="4578" max="4579" width="8.875" style="1196"/>
    <col min="4580" max="4580" width="1.625" style="1196" customWidth="1"/>
    <col min="4581" max="4620" width="8.625" style="1196" customWidth="1"/>
    <col min="4621" max="4823" width="8.875" style="1196"/>
    <col min="4824" max="4824" width="15.625" style="1196" customWidth="1"/>
    <col min="4825" max="4825" width="11" style="1196" bestFit="1" customWidth="1"/>
    <col min="4826" max="4827" width="15.125" style="1196" bestFit="1" customWidth="1"/>
    <col min="4828" max="4828" width="11" style="1196" bestFit="1" customWidth="1"/>
    <col min="4829" max="4830" width="11" style="1196" customWidth="1"/>
    <col min="4831" max="4831" width="13.625" style="1196" customWidth="1"/>
    <col min="4832" max="4832" width="13" style="1196" customWidth="1"/>
    <col min="4833" max="4833" width="15.125" style="1196" bestFit="1" customWidth="1"/>
    <col min="4834" max="4835" width="8.875" style="1196"/>
    <col min="4836" max="4836" width="1.625" style="1196" customWidth="1"/>
    <col min="4837" max="4876" width="8.625" style="1196" customWidth="1"/>
    <col min="4877" max="5079" width="8.875" style="1196"/>
    <col min="5080" max="5080" width="15.625" style="1196" customWidth="1"/>
    <col min="5081" max="5081" width="11" style="1196" bestFit="1" customWidth="1"/>
    <col min="5082" max="5083" width="15.125" style="1196" bestFit="1" customWidth="1"/>
    <col min="5084" max="5084" width="11" style="1196" bestFit="1" customWidth="1"/>
    <col min="5085" max="5086" width="11" style="1196" customWidth="1"/>
    <col min="5087" max="5087" width="13.625" style="1196" customWidth="1"/>
    <col min="5088" max="5088" width="13" style="1196" customWidth="1"/>
    <col min="5089" max="5089" width="15.125" style="1196" bestFit="1" customWidth="1"/>
    <col min="5090" max="5091" width="8.875" style="1196"/>
    <col min="5092" max="5092" width="1.625" style="1196" customWidth="1"/>
    <col min="5093" max="5132" width="8.625" style="1196" customWidth="1"/>
    <col min="5133" max="5335" width="8.875" style="1196"/>
    <col min="5336" max="5336" width="15.625" style="1196" customWidth="1"/>
    <col min="5337" max="5337" width="11" style="1196" bestFit="1" customWidth="1"/>
    <col min="5338" max="5339" width="15.125" style="1196" bestFit="1" customWidth="1"/>
    <col min="5340" max="5340" width="11" style="1196" bestFit="1" customWidth="1"/>
    <col min="5341" max="5342" width="11" style="1196" customWidth="1"/>
    <col min="5343" max="5343" width="13.625" style="1196" customWidth="1"/>
    <col min="5344" max="5344" width="13" style="1196" customWidth="1"/>
    <col min="5345" max="5345" width="15.125" style="1196" bestFit="1" customWidth="1"/>
    <col min="5346" max="5347" width="8.875" style="1196"/>
    <col min="5348" max="5348" width="1.625" style="1196" customWidth="1"/>
    <col min="5349" max="5388" width="8.625" style="1196" customWidth="1"/>
    <col min="5389" max="5591" width="8.875" style="1196"/>
    <col min="5592" max="5592" width="15.625" style="1196" customWidth="1"/>
    <col min="5593" max="5593" width="11" style="1196" bestFit="1" customWidth="1"/>
    <col min="5594" max="5595" width="15.125" style="1196" bestFit="1" customWidth="1"/>
    <col min="5596" max="5596" width="11" style="1196" bestFit="1" customWidth="1"/>
    <col min="5597" max="5598" width="11" style="1196" customWidth="1"/>
    <col min="5599" max="5599" width="13.625" style="1196" customWidth="1"/>
    <col min="5600" max="5600" width="13" style="1196" customWidth="1"/>
    <col min="5601" max="5601" width="15.125" style="1196" bestFit="1" customWidth="1"/>
    <col min="5602" max="5603" width="8.875" style="1196"/>
    <col min="5604" max="5604" width="1.625" style="1196" customWidth="1"/>
    <col min="5605" max="5644" width="8.625" style="1196" customWidth="1"/>
    <col min="5645" max="5847" width="8.875" style="1196"/>
    <col min="5848" max="5848" width="15.625" style="1196" customWidth="1"/>
    <col min="5849" max="5849" width="11" style="1196" bestFit="1" customWidth="1"/>
    <col min="5850" max="5851" width="15.125" style="1196" bestFit="1" customWidth="1"/>
    <col min="5852" max="5852" width="11" style="1196" bestFit="1" customWidth="1"/>
    <col min="5853" max="5854" width="11" style="1196" customWidth="1"/>
    <col min="5855" max="5855" width="13.625" style="1196" customWidth="1"/>
    <col min="5856" max="5856" width="13" style="1196" customWidth="1"/>
    <col min="5857" max="5857" width="15.125" style="1196" bestFit="1" customWidth="1"/>
    <col min="5858" max="5859" width="8.875" style="1196"/>
    <col min="5860" max="5860" width="1.625" style="1196" customWidth="1"/>
    <col min="5861" max="5900" width="8.625" style="1196" customWidth="1"/>
    <col min="5901" max="6103" width="8.875" style="1196"/>
    <col min="6104" max="6104" width="15.625" style="1196" customWidth="1"/>
    <col min="6105" max="6105" width="11" style="1196" bestFit="1" customWidth="1"/>
    <col min="6106" max="6107" width="15.125" style="1196" bestFit="1" customWidth="1"/>
    <col min="6108" max="6108" width="11" style="1196" bestFit="1" customWidth="1"/>
    <col min="6109" max="6110" width="11" style="1196" customWidth="1"/>
    <col min="6111" max="6111" width="13.625" style="1196" customWidth="1"/>
    <col min="6112" max="6112" width="13" style="1196" customWidth="1"/>
    <col min="6113" max="6113" width="15.125" style="1196" bestFit="1" customWidth="1"/>
    <col min="6114" max="6115" width="8.875" style="1196"/>
    <col min="6116" max="6116" width="1.625" style="1196" customWidth="1"/>
    <col min="6117" max="6156" width="8.625" style="1196" customWidth="1"/>
    <col min="6157" max="6359" width="8.875" style="1196"/>
    <col min="6360" max="6360" width="15.625" style="1196" customWidth="1"/>
    <col min="6361" max="6361" width="11" style="1196" bestFit="1" customWidth="1"/>
    <col min="6362" max="6363" width="15.125" style="1196" bestFit="1" customWidth="1"/>
    <col min="6364" max="6364" width="11" style="1196" bestFit="1" customWidth="1"/>
    <col min="6365" max="6366" width="11" style="1196" customWidth="1"/>
    <col min="6367" max="6367" width="13.625" style="1196" customWidth="1"/>
    <col min="6368" max="6368" width="13" style="1196" customWidth="1"/>
    <col min="6369" max="6369" width="15.125" style="1196" bestFit="1" customWidth="1"/>
    <col min="6370" max="6371" width="8.875" style="1196"/>
    <col min="6372" max="6372" width="1.625" style="1196" customWidth="1"/>
    <col min="6373" max="6412" width="8.625" style="1196" customWidth="1"/>
    <col min="6413" max="6615" width="8.875" style="1196"/>
    <col min="6616" max="6616" width="15.625" style="1196" customWidth="1"/>
    <col min="6617" max="6617" width="11" style="1196" bestFit="1" customWidth="1"/>
    <col min="6618" max="6619" width="15.125" style="1196" bestFit="1" customWidth="1"/>
    <col min="6620" max="6620" width="11" style="1196" bestFit="1" customWidth="1"/>
    <col min="6621" max="6622" width="11" style="1196" customWidth="1"/>
    <col min="6623" max="6623" width="13.625" style="1196" customWidth="1"/>
    <col min="6624" max="6624" width="13" style="1196" customWidth="1"/>
    <col min="6625" max="6625" width="15.125" style="1196" bestFit="1" customWidth="1"/>
    <col min="6626" max="6627" width="8.875" style="1196"/>
    <col min="6628" max="6628" width="1.625" style="1196" customWidth="1"/>
    <col min="6629" max="6668" width="8.625" style="1196" customWidth="1"/>
    <col min="6669" max="6871" width="8.875" style="1196"/>
    <col min="6872" max="6872" width="15.625" style="1196" customWidth="1"/>
    <col min="6873" max="6873" width="11" style="1196" bestFit="1" customWidth="1"/>
    <col min="6874" max="6875" width="15.125" style="1196" bestFit="1" customWidth="1"/>
    <col min="6876" max="6876" width="11" style="1196" bestFit="1" customWidth="1"/>
    <col min="6877" max="6878" width="11" style="1196" customWidth="1"/>
    <col min="6879" max="6879" width="13.625" style="1196" customWidth="1"/>
    <col min="6880" max="6880" width="13" style="1196" customWidth="1"/>
    <col min="6881" max="6881" width="15.125" style="1196" bestFit="1" customWidth="1"/>
    <col min="6882" max="6883" width="8.875" style="1196"/>
    <col min="6884" max="6884" width="1.625" style="1196" customWidth="1"/>
    <col min="6885" max="6924" width="8.625" style="1196" customWidth="1"/>
    <col min="6925" max="7127" width="8.875" style="1196"/>
    <col min="7128" max="7128" width="15.625" style="1196" customWidth="1"/>
    <col min="7129" max="7129" width="11" style="1196" bestFit="1" customWidth="1"/>
    <col min="7130" max="7131" width="15.125" style="1196" bestFit="1" customWidth="1"/>
    <col min="7132" max="7132" width="11" style="1196" bestFit="1" customWidth="1"/>
    <col min="7133" max="7134" width="11" style="1196" customWidth="1"/>
    <col min="7135" max="7135" width="13.625" style="1196" customWidth="1"/>
    <col min="7136" max="7136" width="13" style="1196" customWidth="1"/>
    <col min="7137" max="7137" width="15.125" style="1196" bestFit="1" customWidth="1"/>
    <col min="7138" max="7139" width="8.875" style="1196"/>
    <col min="7140" max="7140" width="1.625" style="1196" customWidth="1"/>
    <col min="7141" max="7180" width="8.625" style="1196" customWidth="1"/>
    <col min="7181" max="7383" width="8.875" style="1196"/>
    <col min="7384" max="7384" width="15.625" style="1196" customWidth="1"/>
    <col min="7385" max="7385" width="11" style="1196" bestFit="1" customWidth="1"/>
    <col min="7386" max="7387" width="15.125" style="1196" bestFit="1" customWidth="1"/>
    <col min="7388" max="7388" width="11" style="1196" bestFit="1" customWidth="1"/>
    <col min="7389" max="7390" width="11" style="1196" customWidth="1"/>
    <col min="7391" max="7391" width="13.625" style="1196" customWidth="1"/>
    <col min="7392" max="7392" width="13" style="1196" customWidth="1"/>
    <col min="7393" max="7393" width="15.125" style="1196" bestFit="1" customWidth="1"/>
    <col min="7394" max="7395" width="8.875" style="1196"/>
    <col min="7396" max="7396" width="1.625" style="1196" customWidth="1"/>
    <col min="7397" max="7436" width="8.625" style="1196" customWidth="1"/>
    <col min="7437" max="7639" width="8.875" style="1196"/>
    <col min="7640" max="7640" width="15.625" style="1196" customWidth="1"/>
    <col min="7641" max="7641" width="11" style="1196" bestFit="1" customWidth="1"/>
    <col min="7642" max="7643" width="15.125" style="1196" bestFit="1" customWidth="1"/>
    <col min="7644" max="7644" width="11" style="1196" bestFit="1" customWidth="1"/>
    <col min="7645" max="7646" width="11" style="1196" customWidth="1"/>
    <col min="7647" max="7647" width="13.625" style="1196" customWidth="1"/>
    <col min="7648" max="7648" width="13" style="1196" customWidth="1"/>
    <col min="7649" max="7649" width="15.125" style="1196" bestFit="1" customWidth="1"/>
    <col min="7650" max="7651" width="8.875" style="1196"/>
    <col min="7652" max="7652" width="1.625" style="1196" customWidth="1"/>
    <col min="7653" max="7692" width="8.625" style="1196" customWidth="1"/>
    <col min="7693" max="7895" width="8.875" style="1196"/>
    <col min="7896" max="7896" width="15.625" style="1196" customWidth="1"/>
    <col min="7897" max="7897" width="11" style="1196" bestFit="1" customWidth="1"/>
    <col min="7898" max="7899" width="15.125" style="1196" bestFit="1" customWidth="1"/>
    <col min="7900" max="7900" width="11" style="1196" bestFit="1" customWidth="1"/>
    <col min="7901" max="7902" width="11" style="1196" customWidth="1"/>
    <col min="7903" max="7903" width="13.625" style="1196" customWidth="1"/>
    <col min="7904" max="7904" width="13" style="1196" customWidth="1"/>
    <col min="7905" max="7905" width="15.125" style="1196" bestFit="1" customWidth="1"/>
    <col min="7906" max="7907" width="8.875" style="1196"/>
    <col min="7908" max="7908" width="1.625" style="1196" customWidth="1"/>
    <col min="7909" max="7948" width="8.625" style="1196" customWidth="1"/>
    <col min="7949" max="8151" width="8.875" style="1196"/>
    <col min="8152" max="8152" width="15.625" style="1196" customWidth="1"/>
    <col min="8153" max="8153" width="11" style="1196" bestFit="1" customWidth="1"/>
    <col min="8154" max="8155" width="15.125" style="1196" bestFit="1" customWidth="1"/>
    <col min="8156" max="8156" width="11" style="1196" bestFit="1" customWidth="1"/>
    <col min="8157" max="8158" width="11" style="1196" customWidth="1"/>
    <col min="8159" max="8159" width="13.625" style="1196" customWidth="1"/>
    <col min="8160" max="8160" width="13" style="1196" customWidth="1"/>
    <col min="8161" max="8161" width="15.125" style="1196" bestFit="1" customWidth="1"/>
    <col min="8162" max="8163" width="8.875" style="1196"/>
    <col min="8164" max="8164" width="1.625" style="1196" customWidth="1"/>
    <col min="8165" max="8204" width="8.625" style="1196" customWidth="1"/>
    <col min="8205" max="8407" width="8.875" style="1196"/>
    <col min="8408" max="8408" width="15.625" style="1196" customWidth="1"/>
    <col min="8409" max="8409" width="11" style="1196" bestFit="1" customWidth="1"/>
    <col min="8410" max="8411" width="15.125" style="1196" bestFit="1" customWidth="1"/>
    <col min="8412" max="8412" width="11" style="1196" bestFit="1" customWidth="1"/>
    <col min="8413" max="8414" width="11" style="1196" customWidth="1"/>
    <col min="8415" max="8415" width="13.625" style="1196" customWidth="1"/>
    <col min="8416" max="8416" width="13" style="1196" customWidth="1"/>
    <col min="8417" max="8417" width="15.125" style="1196" bestFit="1" customWidth="1"/>
    <col min="8418" max="8419" width="8.875" style="1196"/>
    <col min="8420" max="8420" width="1.625" style="1196" customWidth="1"/>
    <col min="8421" max="8460" width="8.625" style="1196" customWidth="1"/>
    <col min="8461" max="8663" width="8.875" style="1196"/>
    <col min="8664" max="8664" width="15.625" style="1196" customWidth="1"/>
    <col min="8665" max="8665" width="11" style="1196" bestFit="1" customWidth="1"/>
    <col min="8666" max="8667" width="15.125" style="1196" bestFit="1" customWidth="1"/>
    <col min="8668" max="8668" width="11" style="1196" bestFit="1" customWidth="1"/>
    <col min="8669" max="8670" width="11" style="1196" customWidth="1"/>
    <col min="8671" max="8671" width="13.625" style="1196" customWidth="1"/>
    <col min="8672" max="8672" width="13" style="1196" customWidth="1"/>
    <col min="8673" max="8673" width="15.125" style="1196" bestFit="1" customWidth="1"/>
    <col min="8674" max="8675" width="8.875" style="1196"/>
    <col min="8676" max="8676" width="1.625" style="1196" customWidth="1"/>
    <col min="8677" max="8716" width="8.625" style="1196" customWidth="1"/>
    <col min="8717" max="8919" width="8.875" style="1196"/>
    <col min="8920" max="8920" width="15.625" style="1196" customWidth="1"/>
    <col min="8921" max="8921" width="11" style="1196" bestFit="1" customWidth="1"/>
    <col min="8922" max="8923" width="15.125" style="1196" bestFit="1" customWidth="1"/>
    <col min="8924" max="8924" width="11" style="1196" bestFit="1" customWidth="1"/>
    <col min="8925" max="8926" width="11" style="1196" customWidth="1"/>
    <col min="8927" max="8927" width="13.625" style="1196" customWidth="1"/>
    <col min="8928" max="8928" width="13" style="1196" customWidth="1"/>
    <col min="8929" max="8929" width="15.125" style="1196" bestFit="1" customWidth="1"/>
    <col min="8930" max="8931" width="8.875" style="1196"/>
    <col min="8932" max="8932" width="1.625" style="1196" customWidth="1"/>
    <col min="8933" max="8972" width="8.625" style="1196" customWidth="1"/>
    <col min="8973" max="9175" width="8.875" style="1196"/>
    <col min="9176" max="9176" width="15.625" style="1196" customWidth="1"/>
    <col min="9177" max="9177" width="11" style="1196" bestFit="1" customWidth="1"/>
    <col min="9178" max="9179" width="15.125" style="1196" bestFit="1" customWidth="1"/>
    <col min="9180" max="9180" width="11" style="1196" bestFit="1" customWidth="1"/>
    <col min="9181" max="9182" width="11" style="1196" customWidth="1"/>
    <col min="9183" max="9183" width="13.625" style="1196" customWidth="1"/>
    <col min="9184" max="9184" width="13" style="1196" customWidth="1"/>
    <col min="9185" max="9185" width="15.125" style="1196" bestFit="1" customWidth="1"/>
    <col min="9186" max="9187" width="8.875" style="1196"/>
    <col min="9188" max="9188" width="1.625" style="1196" customWidth="1"/>
    <col min="9189" max="9228" width="8.625" style="1196" customWidth="1"/>
    <col min="9229" max="9431" width="8.875" style="1196"/>
    <col min="9432" max="9432" width="15.625" style="1196" customWidth="1"/>
    <col min="9433" max="9433" width="11" style="1196" bestFit="1" customWidth="1"/>
    <col min="9434" max="9435" width="15.125" style="1196" bestFit="1" customWidth="1"/>
    <col min="9436" max="9436" width="11" style="1196" bestFit="1" customWidth="1"/>
    <col min="9437" max="9438" width="11" style="1196" customWidth="1"/>
    <col min="9439" max="9439" width="13.625" style="1196" customWidth="1"/>
    <col min="9440" max="9440" width="13" style="1196" customWidth="1"/>
    <col min="9441" max="9441" width="15.125" style="1196" bestFit="1" customWidth="1"/>
    <col min="9442" max="9443" width="8.875" style="1196"/>
    <col min="9444" max="9444" width="1.625" style="1196" customWidth="1"/>
    <col min="9445" max="9484" width="8.625" style="1196" customWidth="1"/>
    <col min="9485" max="9687" width="8.875" style="1196"/>
    <col min="9688" max="9688" width="15.625" style="1196" customWidth="1"/>
    <col min="9689" max="9689" width="11" style="1196" bestFit="1" customWidth="1"/>
    <col min="9690" max="9691" width="15.125" style="1196" bestFit="1" customWidth="1"/>
    <col min="9692" max="9692" width="11" style="1196" bestFit="1" customWidth="1"/>
    <col min="9693" max="9694" width="11" style="1196" customWidth="1"/>
    <col min="9695" max="9695" width="13.625" style="1196" customWidth="1"/>
    <col min="9696" max="9696" width="13" style="1196" customWidth="1"/>
    <col min="9697" max="9697" width="15.125" style="1196" bestFit="1" customWidth="1"/>
    <col min="9698" max="9699" width="8.875" style="1196"/>
    <col min="9700" max="9700" width="1.625" style="1196" customWidth="1"/>
    <col min="9701" max="9740" width="8.625" style="1196" customWidth="1"/>
    <col min="9741" max="9943" width="8.875" style="1196"/>
    <col min="9944" max="9944" width="15.625" style="1196" customWidth="1"/>
    <col min="9945" max="9945" width="11" style="1196" bestFit="1" customWidth="1"/>
    <col min="9946" max="9947" width="15.125" style="1196" bestFit="1" customWidth="1"/>
    <col min="9948" max="9948" width="11" style="1196" bestFit="1" customWidth="1"/>
    <col min="9949" max="9950" width="11" style="1196" customWidth="1"/>
    <col min="9951" max="9951" width="13.625" style="1196" customWidth="1"/>
    <col min="9952" max="9952" width="13" style="1196" customWidth="1"/>
    <col min="9953" max="9953" width="15.125" style="1196" bestFit="1" customWidth="1"/>
    <col min="9954" max="9955" width="8.875" style="1196"/>
    <col min="9956" max="9956" width="1.625" style="1196" customWidth="1"/>
    <col min="9957" max="9996" width="8.625" style="1196" customWidth="1"/>
    <col min="9997" max="10199" width="8.875" style="1196"/>
    <col min="10200" max="10200" width="15.625" style="1196" customWidth="1"/>
    <col min="10201" max="10201" width="11" style="1196" bestFit="1" customWidth="1"/>
    <col min="10202" max="10203" width="15.125" style="1196" bestFit="1" customWidth="1"/>
    <col min="10204" max="10204" width="11" style="1196" bestFit="1" customWidth="1"/>
    <col min="10205" max="10206" width="11" style="1196" customWidth="1"/>
    <col min="10207" max="10207" width="13.625" style="1196" customWidth="1"/>
    <col min="10208" max="10208" width="13" style="1196" customWidth="1"/>
    <col min="10209" max="10209" width="15.125" style="1196" bestFit="1" customWidth="1"/>
    <col min="10210" max="10211" width="8.875" style="1196"/>
    <col min="10212" max="10212" width="1.625" style="1196" customWidth="1"/>
    <col min="10213" max="10252" width="8.625" style="1196" customWidth="1"/>
    <col min="10253" max="10455" width="8.875" style="1196"/>
    <col min="10456" max="10456" width="15.625" style="1196" customWidth="1"/>
    <col min="10457" max="10457" width="11" style="1196" bestFit="1" customWidth="1"/>
    <col min="10458" max="10459" width="15.125" style="1196" bestFit="1" customWidth="1"/>
    <col min="10460" max="10460" width="11" style="1196" bestFit="1" customWidth="1"/>
    <col min="10461" max="10462" width="11" style="1196" customWidth="1"/>
    <col min="10463" max="10463" width="13.625" style="1196" customWidth="1"/>
    <col min="10464" max="10464" width="13" style="1196" customWidth="1"/>
    <col min="10465" max="10465" width="15.125" style="1196" bestFit="1" customWidth="1"/>
    <col min="10466" max="10467" width="8.875" style="1196"/>
    <col min="10468" max="10468" width="1.625" style="1196" customWidth="1"/>
    <col min="10469" max="10508" width="8.625" style="1196" customWidth="1"/>
    <col min="10509" max="10711" width="8.875" style="1196"/>
    <col min="10712" max="10712" width="15.625" style="1196" customWidth="1"/>
    <col min="10713" max="10713" width="11" style="1196" bestFit="1" customWidth="1"/>
    <col min="10714" max="10715" width="15.125" style="1196" bestFit="1" customWidth="1"/>
    <col min="10716" max="10716" width="11" style="1196" bestFit="1" customWidth="1"/>
    <col min="10717" max="10718" width="11" style="1196" customWidth="1"/>
    <col min="10719" max="10719" width="13.625" style="1196" customWidth="1"/>
    <col min="10720" max="10720" width="13" style="1196" customWidth="1"/>
    <col min="10721" max="10721" width="15.125" style="1196" bestFit="1" customWidth="1"/>
    <col min="10722" max="10723" width="8.875" style="1196"/>
    <col min="10724" max="10724" width="1.625" style="1196" customWidth="1"/>
    <col min="10725" max="10764" width="8.625" style="1196" customWidth="1"/>
    <col min="10765" max="10967" width="8.875" style="1196"/>
    <col min="10968" max="10968" width="15.625" style="1196" customWidth="1"/>
    <col min="10969" max="10969" width="11" style="1196" bestFit="1" customWidth="1"/>
    <col min="10970" max="10971" width="15.125" style="1196" bestFit="1" customWidth="1"/>
    <col min="10972" max="10972" width="11" style="1196" bestFit="1" customWidth="1"/>
    <col min="10973" max="10974" width="11" style="1196" customWidth="1"/>
    <col min="10975" max="10975" width="13.625" style="1196" customWidth="1"/>
    <col min="10976" max="10976" width="13" style="1196" customWidth="1"/>
    <col min="10977" max="10977" width="15.125" style="1196" bestFit="1" customWidth="1"/>
    <col min="10978" max="10979" width="8.875" style="1196"/>
    <col min="10980" max="10980" width="1.625" style="1196" customWidth="1"/>
    <col min="10981" max="11020" width="8.625" style="1196" customWidth="1"/>
    <col min="11021" max="11223" width="8.875" style="1196"/>
    <col min="11224" max="11224" width="15.625" style="1196" customWidth="1"/>
    <col min="11225" max="11225" width="11" style="1196" bestFit="1" customWidth="1"/>
    <col min="11226" max="11227" width="15.125" style="1196" bestFit="1" customWidth="1"/>
    <col min="11228" max="11228" width="11" style="1196" bestFit="1" customWidth="1"/>
    <col min="11229" max="11230" width="11" style="1196" customWidth="1"/>
    <col min="11231" max="11231" width="13.625" style="1196" customWidth="1"/>
    <col min="11232" max="11232" width="13" style="1196" customWidth="1"/>
    <col min="11233" max="11233" width="15.125" style="1196" bestFit="1" customWidth="1"/>
    <col min="11234" max="11235" width="8.875" style="1196"/>
    <col min="11236" max="11236" width="1.625" style="1196" customWidth="1"/>
    <col min="11237" max="11276" width="8.625" style="1196" customWidth="1"/>
    <col min="11277" max="11479" width="8.875" style="1196"/>
    <col min="11480" max="11480" width="15.625" style="1196" customWidth="1"/>
    <col min="11481" max="11481" width="11" style="1196" bestFit="1" customWidth="1"/>
    <col min="11482" max="11483" width="15.125" style="1196" bestFit="1" customWidth="1"/>
    <col min="11484" max="11484" width="11" style="1196" bestFit="1" customWidth="1"/>
    <col min="11485" max="11486" width="11" style="1196" customWidth="1"/>
    <col min="11487" max="11487" width="13.625" style="1196" customWidth="1"/>
    <col min="11488" max="11488" width="13" style="1196" customWidth="1"/>
    <col min="11489" max="11489" width="15.125" style="1196" bestFit="1" customWidth="1"/>
    <col min="11490" max="11491" width="8.875" style="1196"/>
    <col min="11492" max="11492" width="1.625" style="1196" customWidth="1"/>
    <col min="11493" max="11532" width="8.625" style="1196" customWidth="1"/>
    <col min="11533" max="11735" width="8.875" style="1196"/>
    <col min="11736" max="11736" width="15.625" style="1196" customWidth="1"/>
    <col min="11737" max="11737" width="11" style="1196" bestFit="1" customWidth="1"/>
    <col min="11738" max="11739" width="15.125" style="1196" bestFit="1" customWidth="1"/>
    <col min="11740" max="11740" width="11" style="1196" bestFit="1" customWidth="1"/>
    <col min="11741" max="11742" width="11" style="1196" customWidth="1"/>
    <col min="11743" max="11743" width="13.625" style="1196" customWidth="1"/>
    <col min="11744" max="11744" width="13" style="1196" customWidth="1"/>
    <col min="11745" max="11745" width="15.125" style="1196" bestFit="1" customWidth="1"/>
    <col min="11746" max="11747" width="8.875" style="1196"/>
    <col min="11748" max="11748" width="1.625" style="1196" customWidth="1"/>
    <col min="11749" max="11788" width="8.625" style="1196" customWidth="1"/>
    <col min="11789" max="11991" width="8.875" style="1196"/>
    <col min="11992" max="11992" width="15.625" style="1196" customWidth="1"/>
    <col min="11993" max="11993" width="11" style="1196" bestFit="1" customWidth="1"/>
    <col min="11994" max="11995" width="15.125" style="1196" bestFit="1" customWidth="1"/>
    <col min="11996" max="11996" width="11" style="1196" bestFit="1" customWidth="1"/>
    <col min="11997" max="11998" width="11" style="1196" customWidth="1"/>
    <col min="11999" max="11999" width="13.625" style="1196" customWidth="1"/>
    <col min="12000" max="12000" width="13" style="1196" customWidth="1"/>
    <col min="12001" max="12001" width="15.125" style="1196" bestFit="1" customWidth="1"/>
    <col min="12002" max="12003" width="8.875" style="1196"/>
    <col min="12004" max="12004" width="1.625" style="1196" customWidth="1"/>
    <col min="12005" max="12044" width="8.625" style="1196" customWidth="1"/>
    <col min="12045" max="12247" width="8.875" style="1196"/>
    <col min="12248" max="12248" width="15.625" style="1196" customWidth="1"/>
    <col min="12249" max="12249" width="11" style="1196" bestFit="1" customWidth="1"/>
    <col min="12250" max="12251" width="15.125" style="1196" bestFit="1" customWidth="1"/>
    <col min="12252" max="12252" width="11" style="1196" bestFit="1" customWidth="1"/>
    <col min="12253" max="12254" width="11" style="1196" customWidth="1"/>
    <col min="12255" max="12255" width="13.625" style="1196" customWidth="1"/>
    <col min="12256" max="12256" width="13" style="1196" customWidth="1"/>
    <col min="12257" max="12257" width="15.125" style="1196" bestFit="1" customWidth="1"/>
    <col min="12258" max="12259" width="8.875" style="1196"/>
    <col min="12260" max="12260" width="1.625" style="1196" customWidth="1"/>
    <col min="12261" max="12300" width="8.625" style="1196" customWidth="1"/>
    <col min="12301" max="12503" width="8.875" style="1196"/>
    <col min="12504" max="12504" width="15.625" style="1196" customWidth="1"/>
    <col min="12505" max="12505" width="11" style="1196" bestFit="1" customWidth="1"/>
    <col min="12506" max="12507" width="15.125" style="1196" bestFit="1" customWidth="1"/>
    <col min="12508" max="12508" width="11" style="1196" bestFit="1" customWidth="1"/>
    <col min="12509" max="12510" width="11" style="1196" customWidth="1"/>
    <col min="12511" max="12511" width="13.625" style="1196" customWidth="1"/>
    <col min="12512" max="12512" width="13" style="1196" customWidth="1"/>
    <col min="12513" max="12513" width="15.125" style="1196" bestFit="1" customWidth="1"/>
    <col min="12514" max="12515" width="8.875" style="1196"/>
    <col min="12516" max="12516" width="1.625" style="1196" customWidth="1"/>
    <col min="12517" max="12556" width="8.625" style="1196" customWidth="1"/>
    <col min="12557" max="12759" width="8.875" style="1196"/>
    <col min="12760" max="12760" width="15.625" style="1196" customWidth="1"/>
    <col min="12761" max="12761" width="11" style="1196" bestFit="1" customWidth="1"/>
    <col min="12762" max="12763" width="15.125" style="1196" bestFit="1" customWidth="1"/>
    <col min="12764" max="12764" width="11" style="1196" bestFit="1" customWidth="1"/>
    <col min="12765" max="12766" width="11" style="1196" customWidth="1"/>
    <col min="12767" max="12767" width="13.625" style="1196" customWidth="1"/>
    <col min="12768" max="12768" width="13" style="1196" customWidth="1"/>
    <col min="12769" max="12769" width="15.125" style="1196" bestFit="1" customWidth="1"/>
    <col min="12770" max="12771" width="8.875" style="1196"/>
    <col min="12772" max="12772" width="1.625" style="1196" customWidth="1"/>
    <col min="12773" max="12812" width="8.625" style="1196" customWidth="1"/>
    <col min="12813" max="13015" width="8.875" style="1196"/>
    <col min="13016" max="13016" width="15.625" style="1196" customWidth="1"/>
    <col min="13017" max="13017" width="11" style="1196" bestFit="1" customWidth="1"/>
    <col min="13018" max="13019" width="15.125" style="1196" bestFit="1" customWidth="1"/>
    <col min="13020" max="13020" width="11" style="1196" bestFit="1" customWidth="1"/>
    <col min="13021" max="13022" width="11" style="1196" customWidth="1"/>
    <col min="13023" max="13023" width="13.625" style="1196" customWidth="1"/>
    <col min="13024" max="13024" width="13" style="1196" customWidth="1"/>
    <col min="13025" max="13025" width="15.125" style="1196" bestFit="1" customWidth="1"/>
    <col min="13026" max="13027" width="8.875" style="1196"/>
    <col min="13028" max="13028" width="1.625" style="1196" customWidth="1"/>
    <col min="13029" max="13068" width="8.625" style="1196" customWidth="1"/>
    <col min="13069" max="13271" width="8.875" style="1196"/>
    <col min="13272" max="13272" width="15.625" style="1196" customWidth="1"/>
    <col min="13273" max="13273" width="11" style="1196" bestFit="1" customWidth="1"/>
    <col min="13274" max="13275" width="15.125" style="1196" bestFit="1" customWidth="1"/>
    <col min="13276" max="13276" width="11" style="1196" bestFit="1" customWidth="1"/>
    <col min="13277" max="13278" width="11" style="1196" customWidth="1"/>
    <col min="13279" max="13279" width="13.625" style="1196" customWidth="1"/>
    <col min="13280" max="13280" width="13" style="1196" customWidth="1"/>
    <col min="13281" max="13281" width="15.125" style="1196" bestFit="1" customWidth="1"/>
    <col min="13282" max="13283" width="8.875" style="1196"/>
    <col min="13284" max="13284" width="1.625" style="1196" customWidth="1"/>
    <col min="13285" max="13324" width="8.625" style="1196" customWidth="1"/>
    <col min="13325" max="13527" width="8.875" style="1196"/>
    <col min="13528" max="13528" width="15.625" style="1196" customWidth="1"/>
    <col min="13529" max="13529" width="11" style="1196" bestFit="1" customWidth="1"/>
    <col min="13530" max="13531" width="15.125" style="1196" bestFit="1" customWidth="1"/>
    <col min="13532" max="13532" width="11" style="1196" bestFit="1" customWidth="1"/>
    <col min="13533" max="13534" width="11" style="1196" customWidth="1"/>
    <col min="13535" max="13535" width="13.625" style="1196" customWidth="1"/>
    <col min="13536" max="13536" width="13" style="1196" customWidth="1"/>
    <col min="13537" max="13537" width="15.125" style="1196" bestFit="1" customWidth="1"/>
    <col min="13538" max="13539" width="8.875" style="1196"/>
    <col min="13540" max="13540" width="1.625" style="1196" customWidth="1"/>
    <col min="13541" max="13580" width="8.625" style="1196" customWidth="1"/>
    <col min="13581" max="13783" width="8.875" style="1196"/>
    <col min="13784" max="13784" width="15.625" style="1196" customWidth="1"/>
    <col min="13785" max="13785" width="11" style="1196" bestFit="1" customWidth="1"/>
    <col min="13786" max="13787" width="15.125" style="1196" bestFit="1" customWidth="1"/>
    <col min="13788" max="13788" width="11" style="1196" bestFit="1" customWidth="1"/>
    <col min="13789" max="13790" width="11" style="1196" customWidth="1"/>
    <col min="13791" max="13791" width="13.625" style="1196" customWidth="1"/>
    <col min="13792" max="13792" width="13" style="1196" customWidth="1"/>
    <col min="13793" max="13793" width="15.125" style="1196" bestFit="1" customWidth="1"/>
    <col min="13794" max="13795" width="8.875" style="1196"/>
    <col min="13796" max="13796" width="1.625" style="1196" customWidth="1"/>
    <col min="13797" max="13836" width="8.625" style="1196" customWidth="1"/>
    <col min="13837" max="14039" width="8.875" style="1196"/>
    <col min="14040" max="14040" width="15.625" style="1196" customWidth="1"/>
    <col min="14041" max="14041" width="11" style="1196" bestFit="1" customWidth="1"/>
    <col min="14042" max="14043" width="15.125" style="1196" bestFit="1" customWidth="1"/>
    <col min="14044" max="14044" width="11" style="1196" bestFit="1" customWidth="1"/>
    <col min="14045" max="14046" width="11" style="1196" customWidth="1"/>
    <col min="14047" max="14047" width="13.625" style="1196" customWidth="1"/>
    <col min="14048" max="14048" width="13" style="1196" customWidth="1"/>
    <col min="14049" max="14049" width="15.125" style="1196" bestFit="1" customWidth="1"/>
    <col min="14050" max="14051" width="8.875" style="1196"/>
    <col min="14052" max="14052" width="1.625" style="1196" customWidth="1"/>
    <col min="14053" max="14092" width="8.625" style="1196" customWidth="1"/>
    <col min="14093" max="14295" width="8.875" style="1196"/>
    <col min="14296" max="14296" width="15.625" style="1196" customWidth="1"/>
    <col min="14297" max="14297" width="11" style="1196" bestFit="1" customWidth="1"/>
    <col min="14298" max="14299" width="15.125" style="1196" bestFit="1" customWidth="1"/>
    <col min="14300" max="14300" width="11" style="1196" bestFit="1" customWidth="1"/>
    <col min="14301" max="14302" width="11" style="1196" customWidth="1"/>
    <col min="14303" max="14303" width="13.625" style="1196" customWidth="1"/>
    <col min="14304" max="14304" width="13" style="1196" customWidth="1"/>
    <col min="14305" max="14305" width="15.125" style="1196" bestFit="1" customWidth="1"/>
    <col min="14306" max="14307" width="8.875" style="1196"/>
    <col min="14308" max="14308" width="1.625" style="1196" customWidth="1"/>
    <col min="14309" max="14348" width="8.625" style="1196" customWidth="1"/>
    <col min="14349" max="14551" width="8.875" style="1196"/>
    <col min="14552" max="14552" width="15.625" style="1196" customWidth="1"/>
    <col min="14553" max="14553" width="11" style="1196" bestFit="1" customWidth="1"/>
    <col min="14554" max="14555" width="15.125" style="1196" bestFit="1" customWidth="1"/>
    <col min="14556" max="14556" width="11" style="1196" bestFit="1" customWidth="1"/>
    <col min="14557" max="14558" width="11" style="1196" customWidth="1"/>
    <col min="14559" max="14559" width="13.625" style="1196" customWidth="1"/>
    <col min="14560" max="14560" width="13" style="1196" customWidth="1"/>
    <col min="14561" max="14561" width="15.125" style="1196" bestFit="1" customWidth="1"/>
    <col min="14562" max="14563" width="8.875" style="1196"/>
    <col min="14564" max="14564" width="1.625" style="1196" customWidth="1"/>
    <col min="14565" max="14604" width="8.625" style="1196" customWidth="1"/>
    <col min="14605" max="14807" width="8.875" style="1196"/>
    <col min="14808" max="14808" width="15.625" style="1196" customWidth="1"/>
    <col min="14809" max="14809" width="11" style="1196" bestFit="1" customWidth="1"/>
    <col min="14810" max="14811" width="15.125" style="1196" bestFit="1" customWidth="1"/>
    <col min="14812" max="14812" width="11" style="1196" bestFit="1" customWidth="1"/>
    <col min="14813" max="14814" width="11" style="1196" customWidth="1"/>
    <col min="14815" max="14815" width="13.625" style="1196" customWidth="1"/>
    <col min="14816" max="14816" width="13" style="1196" customWidth="1"/>
    <col min="14817" max="14817" width="15.125" style="1196" bestFit="1" customWidth="1"/>
    <col min="14818" max="14819" width="8.875" style="1196"/>
    <col min="14820" max="14820" width="1.625" style="1196" customWidth="1"/>
    <col min="14821" max="14860" width="8.625" style="1196" customWidth="1"/>
    <col min="14861" max="15063" width="8.875" style="1196"/>
    <col min="15064" max="15064" width="15.625" style="1196" customWidth="1"/>
    <col min="15065" max="15065" width="11" style="1196" bestFit="1" customWidth="1"/>
    <col min="15066" max="15067" width="15.125" style="1196" bestFit="1" customWidth="1"/>
    <col min="15068" max="15068" width="11" style="1196" bestFit="1" customWidth="1"/>
    <col min="15069" max="15070" width="11" style="1196" customWidth="1"/>
    <col min="15071" max="15071" width="13.625" style="1196" customWidth="1"/>
    <col min="15072" max="15072" width="13" style="1196" customWidth="1"/>
    <col min="15073" max="15073" width="15.125" style="1196" bestFit="1" customWidth="1"/>
    <col min="15074" max="15075" width="8.875" style="1196"/>
    <col min="15076" max="15076" width="1.625" style="1196" customWidth="1"/>
    <col min="15077" max="15116" width="8.625" style="1196" customWidth="1"/>
    <col min="15117" max="15319" width="8.875" style="1196"/>
    <col min="15320" max="15320" width="15.625" style="1196" customWidth="1"/>
    <col min="15321" max="15321" width="11" style="1196" bestFit="1" customWidth="1"/>
    <col min="15322" max="15323" width="15.125" style="1196" bestFit="1" customWidth="1"/>
    <col min="15324" max="15324" width="11" style="1196" bestFit="1" customWidth="1"/>
    <col min="15325" max="15326" width="11" style="1196" customWidth="1"/>
    <col min="15327" max="15327" width="13.625" style="1196" customWidth="1"/>
    <col min="15328" max="15328" width="13" style="1196" customWidth="1"/>
    <col min="15329" max="15329" width="15.125" style="1196" bestFit="1" customWidth="1"/>
    <col min="15330" max="15331" width="8.875" style="1196"/>
    <col min="15332" max="15332" width="1.625" style="1196" customWidth="1"/>
    <col min="15333" max="15372" width="8.625" style="1196" customWidth="1"/>
    <col min="15373" max="15575" width="8.875" style="1196"/>
    <col min="15576" max="15576" width="15.625" style="1196" customWidth="1"/>
    <col min="15577" max="15577" width="11" style="1196" bestFit="1" customWidth="1"/>
    <col min="15578" max="15579" width="15.125" style="1196" bestFit="1" customWidth="1"/>
    <col min="15580" max="15580" width="11" style="1196" bestFit="1" customWidth="1"/>
    <col min="15581" max="15582" width="11" style="1196" customWidth="1"/>
    <col min="15583" max="15583" width="13.625" style="1196" customWidth="1"/>
    <col min="15584" max="15584" width="13" style="1196" customWidth="1"/>
    <col min="15585" max="15585" width="15.125" style="1196" bestFit="1" customWidth="1"/>
    <col min="15586" max="15587" width="8.875" style="1196"/>
    <col min="15588" max="15588" width="1.625" style="1196" customWidth="1"/>
    <col min="15589" max="15628" width="8.625" style="1196" customWidth="1"/>
    <col min="15629" max="15831" width="8.875" style="1196"/>
    <col min="15832" max="15832" width="15.625" style="1196" customWidth="1"/>
    <col min="15833" max="15833" width="11" style="1196" bestFit="1" customWidth="1"/>
    <col min="15834" max="15835" width="15.125" style="1196" bestFit="1" customWidth="1"/>
    <col min="15836" max="15836" width="11" style="1196" bestFit="1" customWidth="1"/>
    <col min="15837" max="15838" width="11" style="1196" customWidth="1"/>
    <col min="15839" max="15839" width="13.625" style="1196" customWidth="1"/>
    <col min="15840" max="15840" width="13" style="1196" customWidth="1"/>
    <col min="15841" max="15841" width="15.125" style="1196" bestFit="1" customWidth="1"/>
    <col min="15842" max="15843" width="8.875" style="1196"/>
    <col min="15844" max="15844" width="1.625" style="1196" customWidth="1"/>
    <col min="15845" max="15884" width="8.625" style="1196" customWidth="1"/>
    <col min="15885" max="16087" width="8.875" style="1196"/>
    <col min="16088" max="16088" width="15.625" style="1196" customWidth="1"/>
    <col min="16089" max="16089" width="11" style="1196" bestFit="1" customWidth="1"/>
    <col min="16090" max="16091" width="15.125" style="1196" bestFit="1" customWidth="1"/>
    <col min="16092" max="16092" width="11" style="1196" bestFit="1" customWidth="1"/>
    <col min="16093" max="16094" width="11" style="1196" customWidth="1"/>
    <col min="16095" max="16095" width="13.625" style="1196" customWidth="1"/>
    <col min="16096" max="16096" width="13" style="1196" customWidth="1"/>
    <col min="16097" max="16097" width="15.125" style="1196" bestFit="1" customWidth="1"/>
    <col min="16098" max="16099" width="8.875" style="1196"/>
    <col min="16100" max="16100" width="1.625" style="1196" customWidth="1"/>
    <col min="16101" max="16140" width="8.625" style="1196" customWidth="1"/>
    <col min="16141" max="16384" width="8.875" style="1196"/>
  </cols>
  <sheetData>
    <row r="1" spans="2:13" ht="50.1" customHeight="1" thickBot="1">
      <c r="B1" s="1406" t="s">
        <v>1055</v>
      </c>
    </row>
    <row r="2" spans="2:13" ht="39.950000000000003" customHeight="1" thickBot="1">
      <c r="F2" s="1198" t="s">
        <v>210</v>
      </c>
      <c r="G2" s="1199">
        <f>SUM(M5:M41)</f>
        <v>0</v>
      </c>
      <c r="H2" s="1200" t="s">
        <v>271</v>
      </c>
      <c r="I2" s="1201"/>
    </row>
    <row r="3" spans="2:13" ht="15" customHeight="1">
      <c r="E3" s="1202"/>
      <c r="F3" s="1202"/>
      <c r="G3" s="1203"/>
    </row>
    <row r="4" spans="2:13" ht="35.1" customHeight="1" thickBot="1">
      <c r="B4" s="1408" t="s">
        <v>217</v>
      </c>
      <c r="C4" s="1409" t="s">
        <v>218</v>
      </c>
      <c r="D4" s="1410" t="s">
        <v>219</v>
      </c>
      <c r="E4" s="1409" t="s">
        <v>211</v>
      </c>
      <c r="F4" s="1410" t="s">
        <v>212</v>
      </c>
      <c r="G4" s="1418" t="s">
        <v>213</v>
      </c>
      <c r="H4" s="1410" t="s">
        <v>214</v>
      </c>
      <c r="I4" s="1410" t="s">
        <v>267</v>
      </c>
      <c r="J4" s="1410" t="s">
        <v>269</v>
      </c>
      <c r="K4" s="1409" t="s">
        <v>215</v>
      </c>
      <c r="L4" s="1410" t="s">
        <v>273</v>
      </c>
      <c r="M4" s="1409" t="s">
        <v>216</v>
      </c>
    </row>
    <row r="5" spans="2:13" ht="18" customHeight="1" thickTop="1" thickBot="1">
      <c r="B5" s="1411" t="s">
        <v>41</v>
      </c>
      <c r="C5" s="1409"/>
      <c r="D5" s="1412"/>
      <c r="E5" s="1413"/>
      <c r="F5" s="1416"/>
      <c r="G5" s="1419"/>
      <c r="H5" s="1417"/>
      <c r="I5" s="1412"/>
      <c r="J5" s="1412"/>
      <c r="K5" s="1412"/>
      <c r="L5" s="1412"/>
      <c r="M5" s="1412"/>
    </row>
    <row r="6" spans="2:13" ht="18" customHeight="1" thickTop="1">
      <c r="B6" s="1411" t="s">
        <v>0</v>
      </c>
      <c r="C6" s="1409"/>
      <c r="D6" s="1412"/>
      <c r="E6" s="1413"/>
      <c r="F6" s="1412"/>
      <c r="G6" s="1675"/>
      <c r="H6" s="1412"/>
      <c r="I6" s="1412"/>
      <c r="J6" s="1412"/>
      <c r="K6" s="1412"/>
      <c r="L6" s="1412"/>
      <c r="M6" s="1412"/>
    </row>
    <row r="7" spans="2:13" ht="18" customHeight="1">
      <c r="B7" s="1411" t="s">
        <v>1</v>
      </c>
      <c r="C7" s="1409"/>
      <c r="D7" s="1412"/>
      <c r="E7" s="1413"/>
      <c r="F7" s="1412"/>
      <c r="G7" s="1676"/>
      <c r="H7" s="1412"/>
      <c r="I7" s="1412"/>
      <c r="J7" s="1412"/>
      <c r="K7" s="1412"/>
      <c r="L7" s="1412"/>
      <c r="M7" s="1412"/>
    </row>
    <row r="8" spans="2:13" ht="18" customHeight="1">
      <c r="B8" s="1411" t="s">
        <v>42</v>
      </c>
      <c r="C8" s="1414"/>
      <c r="D8" s="1412"/>
      <c r="E8" s="1413"/>
      <c r="F8" s="1412"/>
      <c r="G8" s="1676"/>
      <c r="H8" s="1412"/>
      <c r="I8" s="1412"/>
      <c r="J8" s="1412"/>
      <c r="K8" s="1412"/>
      <c r="L8" s="1412"/>
      <c r="M8" s="1412"/>
    </row>
    <row r="9" spans="2:13" ht="18" customHeight="1">
      <c r="B9" s="1411" t="s">
        <v>193</v>
      </c>
      <c r="C9" s="1414"/>
      <c r="D9" s="1412"/>
      <c r="E9" s="1413"/>
      <c r="F9" s="1412"/>
      <c r="G9" s="1676"/>
      <c r="H9" s="1412"/>
      <c r="I9" s="1412"/>
      <c r="J9" s="1412"/>
      <c r="K9" s="1412"/>
      <c r="L9" s="1412"/>
      <c r="M9" s="1412"/>
    </row>
    <row r="10" spans="2:13" ht="18" customHeight="1">
      <c r="B10" s="1411" t="s">
        <v>194</v>
      </c>
      <c r="C10" s="1414"/>
      <c r="D10" s="1412"/>
      <c r="E10" s="1413"/>
      <c r="F10" s="1412"/>
      <c r="G10" s="1676"/>
      <c r="H10" s="1412"/>
      <c r="I10" s="1412"/>
      <c r="J10" s="1412"/>
      <c r="K10" s="1412"/>
      <c r="L10" s="1412"/>
      <c r="M10" s="1412"/>
    </row>
    <row r="11" spans="2:13" ht="18" customHeight="1">
      <c r="B11" s="1411" t="s">
        <v>43</v>
      </c>
      <c r="C11" s="1409"/>
      <c r="D11" s="1412"/>
      <c r="E11" s="1413"/>
      <c r="F11" s="1412"/>
      <c r="G11" s="1676"/>
      <c r="H11" s="1412"/>
      <c r="I11" s="1412"/>
      <c r="J11" s="1412"/>
      <c r="K11" s="1412"/>
      <c r="L11" s="1412"/>
      <c r="M11" s="1412"/>
    </row>
    <row r="12" spans="2:13" ht="18" customHeight="1">
      <c r="B12" s="1411" t="s">
        <v>44</v>
      </c>
      <c r="C12" s="1409"/>
      <c r="D12" s="1412"/>
      <c r="E12" s="1413"/>
      <c r="F12" s="1412"/>
      <c r="G12" s="1676"/>
      <c r="H12" s="1412"/>
      <c r="I12" s="1412"/>
      <c r="J12" s="1412"/>
      <c r="K12" s="1412"/>
      <c r="L12" s="1412"/>
      <c r="M12" s="1412"/>
    </row>
    <row r="13" spans="2:13" ht="18" customHeight="1">
      <c r="B13" s="1411" t="s">
        <v>45</v>
      </c>
      <c r="C13" s="1409"/>
      <c r="D13" s="1412"/>
      <c r="E13" s="1413"/>
      <c r="F13" s="1412"/>
      <c r="G13" s="1676"/>
      <c r="H13" s="1412"/>
      <c r="I13" s="1412"/>
      <c r="J13" s="1412"/>
      <c r="K13" s="1412"/>
      <c r="L13" s="1412"/>
      <c r="M13" s="1412"/>
    </row>
    <row r="14" spans="2:13" ht="18" customHeight="1">
      <c r="B14" s="1411" t="s">
        <v>46</v>
      </c>
      <c r="C14" s="1409"/>
      <c r="D14" s="1412"/>
      <c r="E14" s="1413"/>
      <c r="F14" s="1412"/>
      <c r="G14" s="1676"/>
      <c r="H14" s="1412"/>
      <c r="I14" s="1412"/>
      <c r="J14" s="1412"/>
      <c r="K14" s="1412"/>
      <c r="L14" s="1412"/>
      <c r="M14" s="1412"/>
    </row>
    <row r="15" spans="2:13" ht="18" customHeight="1">
      <c r="B15" s="1411" t="s">
        <v>47</v>
      </c>
      <c r="C15" s="1409"/>
      <c r="D15" s="1412"/>
      <c r="E15" s="1413"/>
      <c r="F15" s="1412"/>
      <c r="G15" s="1676"/>
      <c r="H15" s="1412"/>
      <c r="I15" s="1412"/>
      <c r="J15" s="1412"/>
      <c r="K15" s="1412"/>
      <c r="L15" s="1412"/>
      <c r="M15" s="1412"/>
    </row>
    <row r="16" spans="2:13" ht="18" customHeight="1">
      <c r="B16" s="1411" t="s">
        <v>2</v>
      </c>
      <c r="C16" s="1409"/>
      <c r="D16" s="1412"/>
      <c r="E16" s="1413"/>
      <c r="F16" s="1412"/>
      <c r="G16" s="1676"/>
      <c r="H16" s="1412"/>
      <c r="I16" s="1412"/>
      <c r="J16" s="1412"/>
      <c r="K16" s="1412"/>
      <c r="L16" s="1412"/>
      <c r="M16" s="1412"/>
    </row>
    <row r="17" spans="2:13" ht="18" customHeight="1">
      <c r="B17" s="1411" t="s">
        <v>48</v>
      </c>
      <c r="C17" s="1409"/>
      <c r="D17" s="1412"/>
      <c r="E17" s="1413"/>
      <c r="F17" s="1412"/>
      <c r="G17" s="1676"/>
      <c r="H17" s="1412"/>
      <c r="I17" s="1412"/>
      <c r="J17" s="1412"/>
      <c r="K17" s="1412"/>
      <c r="L17" s="1412"/>
      <c r="M17" s="1412"/>
    </row>
    <row r="18" spans="2:13" ht="18" customHeight="1">
      <c r="B18" s="1411" t="s">
        <v>49</v>
      </c>
      <c r="C18" s="1409"/>
      <c r="D18" s="1412"/>
      <c r="E18" s="1413"/>
      <c r="F18" s="1412"/>
      <c r="G18" s="1676"/>
      <c r="H18" s="1412"/>
      <c r="I18" s="1412"/>
      <c r="J18" s="1412"/>
      <c r="K18" s="1412"/>
      <c r="L18" s="1412"/>
      <c r="M18" s="1412"/>
    </row>
    <row r="19" spans="2:13" ht="18" customHeight="1">
      <c r="B19" s="1411" t="s">
        <v>50</v>
      </c>
      <c r="C19" s="1409"/>
      <c r="D19" s="1412"/>
      <c r="E19" s="1413"/>
      <c r="F19" s="1412"/>
      <c r="G19" s="1676"/>
      <c r="H19" s="1412"/>
      <c r="I19" s="1412"/>
      <c r="J19" s="1412"/>
      <c r="K19" s="1412"/>
      <c r="L19" s="1412"/>
      <c r="M19" s="1412"/>
    </row>
    <row r="20" spans="2:13" ht="18" customHeight="1">
      <c r="B20" s="1411" t="s">
        <v>51</v>
      </c>
      <c r="C20" s="1409"/>
      <c r="D20" s="1412"/>
      <c r="E20" s="1413"/>
      <c r="F20" s="1412"/>
      <c r="G20" s="1676"/>
      <c r="H20" s="1412"/>
      <c r="I20" s="1412"/>
      <c r="J20" s="1412"/>
      <c r="K20" s="1412"/>
      <c r="L20" s="1412"/>
      <c r="M20" s="1412"/>
    </row>
    <row r="21" spans="2:13" ht="18" customHeight="1">
      <c r="B21" s="1411" t="s">
        <v>52</v>
      </c>
      <c r="C21" s="1409"/>
      <c r="D21" s="1412"/>
      <c r="E21" s="1413"/>
      <c r="F21" s="1412"/>
      <c r="G21" s="1676"/>
      <c r="H21" s="1412"/>
      <c r="I21" s="1412"/>
      <c r="J21" s="1412"/>
      <c r="K21" s="1412"/>
      <c r="L21" s="1412"/>
      <c r="M21" s="1412"/>
    </row>
    <row r="22" spans="2:13" ht="18" customHeight="1">
      <c r="B22" s="1411" t="s">
        <v>53</v>
      </c>
      <c r="C22" s="1409"/>
      <c r="D22" s="1412"/>
      <c r="E22" s="1413"/>
      <c r="F22" s="1412"/>
      <c r="G22" s="1676"/>
      <c r="H22" s="1412"/>
      <c r="I22" s="1412"/>
      <c r="J22" s="1412"/>
      <c r="K22" s="1412"/>
      <c r="L22" s="1412"/>
      <c r="M22" s="1412"/>
    </row>
    <row r="23" spans="2:13" ht="18" customHeight="1">
      <c r="B23" s="1411" t="s">
        <v>54</v>
      </c>
      <c r="C23" s="1409"/>
      <c r="D23" s="1412"/>
      <c r="E23" s="1413"/>
      <c r="F23" s="1412"/>
      <c r="G23" s="1676"/>
      <c r="H23" s="1412"/>
      <c r="I23" s="1412"/>
      <c r="J23" s="1412"/>
      <c r="K23" s="1412"/>
      <c r="L23" s="1412"/>
      <c r="M23" s="1412"/>
    </row>
    <row r="24" spans="2:13" ht="18" customHeight="1">
      <c r="B24" s="1411" t="s">
        <v>3</v>
      </c>
      <c r="C24" s="1409"/>
      <c r="D24" s="1412"/>
      <c r="E24" s="1413"/>
      <c r="F24" s="1412"/>
      <c r="G24" s="1676"/>
      <c r="H24" s="1412"/>
      <c r="I24" s="1412"/>
      <c r="J24" s="1412"/>
      <c r="K24" s="1412"/>
      <c r="L24" s="1412"/>
      <c r="M24" s="1412"/>
    </row>
    <row r="25" spans="2:13" ht="18" customHeight="1">
      <c r="B25" s="1411" t="s">
        <v>55</v>
      </c>
      <c r="C25" s="1409"/>
      <c r="D25" s="1412"/>
      <c r="E25" s="1413"/>
      <c r="F25" s="1412"/>
      <c r="G25" s="1676"/>
      <c r="H25" s="1412"/>
      <c r="I25" s="1412"/>
      <c r="J25" s="1412"/>
      <c r="K25" s="1412"/>
      <c r="L25" s="1412"/>
      <c r="M25" s="1412"/>
    </row>
    <row r="26" spans="2:13" ht="18" customHeight="1">
      <c r="B26" s="1411" t="s">
        <v>56</v>
      </c>
      <c r="C26" s="1409"/>
      <c r="D26" s="1412"/>
      <c r="E26" s="1413"/>
      <c r="F26" s="1412"/>
      <c r="G26" s="1676"/>
      <c r="H26" s="1412"/>
      <c r="I26" s="1412"/>
      <c r="J26" s="1412"/>
      <c r="K26" s="1412"/>
      <c r="L26" s="1412"/>
      <c r="M26" s="1412"/>
    </row>
    <row r="27" spans="2:13" ht="18" customHeight="1">
      <c r="B27" s="1411" t="s">
        <v>57</v>
      </c>
      <c r="C27" s="1409"/>
      <c r="D27" s="1412"/>
      <c r="E27" s="1413"/>
      <c r="F27" s="1412"/>
      <c r="G27" s="1676"/>
      <c r="H27" s="1412"/>
      <c r="I27" s="1412"/>
      <c r="J27" s="1412"/>
      <c r="K27" s="1412"/>
      <c r="L27" s="1412"/>
      <c r="M27" s="1412"/>
    </row>
    <row r="28" spans="2:13" ht="18" customHeight="1">
      <c r="B28" s="1411" t="s">
        <v>58</v>
      </c>
      <c r="C28" s="1409"/>
      <c r="D28" s="1412"/>
      <c r="E28" s="1413"/>
      <c r="F28" s="1412"/>
      <c r="G28" s="1676"/>
      <c r="H28" s="1412"/>
      <c r="I28" s="1412"/>
      <c r="J28" s="1412"/>
      <c r="K28" s="1412"/>
      <c r="L28" s="1412"/>
      <c r="M28" s="1412"/>
    </row>
    <row r="29" spans="2:13" ht="18" customHeight="1">
      <c r="B29" s="1411" t="s">
        <v>59</v>
      </c>
      <c r="C29" s="1409"/>
      <c r="D29" s="1412"/>
      <c r="E29" s="1413"/>
      <c r="F29" s="1412"/>
      <c r="G29" s="1676"/>
      <c r="H29" s="1412"/>
      <c r="I29" s="1412"/>
      <c r="J29" s="1412"/>
      <c r="K29" s="1412"/>
      <c r="L29" s="1412"/>
      <c r="M29" s="1412"/>
    </row>
    <row r="30" spans="2:13" ht="18" customHeight="1">
      <c r="B30" s="1411" t="s">
        <v>4</v>
      </c>
      <c r="C30" s="1409"/>
      <c r="D30" s="1412"/>
      <c r="E30" s="1413"/>
      <c r="F30" s="1412"/>
      <c r="G30" s="1676"/>
      <c r="H30" s="1412"/>
      <c r="I30" s="1412"/>
      <c r="J30" s="1412"/>
      <c r="K30" s="1412"/>
      <c r="L30" s="1412"/>
      <c r="M30" s="1412"/>
    </row>
    <row r="31" spans="2:13" ht="18" customHeight="1">
      <c r="B31" s="1411" t="s">
        <v>60</v>
      </c>
      <c r="C31" s="1409"/>
      <c r="D31" s="1412"/>
      <c r="E31" s="1413"/>
      <c r="F31" s="1412"/>
      <c r="G31" s="1676"/>
      <c r="H31" s="1412"/>
      <c r="I31" s="1412"/>
      <c r="J31" s="1412"/>
      <c r="K31" s="1412"/>
      <c r="L31" s="1412"/>
      <c r="M31" s="1412"/>
    </row>
    <row r="32" spans="2:13" ht="18" customHeight="1">
      <c r="B32" s="1411" t="s">
        <v>61</v>
      </c>
      <c r="C32" s="1409"/>
      <c r="D32" s="1412"/>
      <c r="E32" s="1413"/>
      <c r="F32" s="1412"/>
      <c r="G32" s="1676"/>
      <c r="H32" s="1412"/>
      <c r="I32" s="1412"/>
      <c r="J32" s="1412"/>
      <c r="K32" s="1412"/>
      <c r="L32" s="1412"/>
      <c r="M32" s="1412"/>
    </row>
    <row r="33" spans="2:13" ht="18" customHeight="1">
      <c r="B33" s="1411" t="s">
        <v>62</v>
      </c>
      <c r="C33" s="1409"/>
      <c r="D33" s="1412"/>
      <c r="E33" s="1413"/>
      <c r="F33" s="1412"/>
      <c r="G33" s="1676"/>
      <c r="H33" s="1412"/>
      <c r="I33" s="1412"/>
      <c r="J33" s="1412"/>
      <c r="K33" s="1412"/>
      <c r="L33" s="1412"/>
      <c r="M33" s="1412"/>
    </row>
    <row r="34" spans="2:13" ht="18" customHeight="1">
      <c r="B34" s="1411" t="s">
        <v>5</v>
      </c>
      <c r="C34" s="1409"/>
      <c r="D34" s="1412"/>
      <c r="E34" s="1413"/>
      <c r="F34" s="1412"/>
      <c r="G34" s="1676"/>
      <c r="H34" s="1412"/>
      <c r="I34" s="1412"/>
      <c r="J34" s="1412"/>
      <c r="K34" s="1412"/>
      <c r="L34" s="1412"/>
      <c r="M34" s="1412"/>
    </row>
    <row r="35" spans="2:13" ht="18" customHeight="1">
      <c r="B35" s="1411" t="s">
        <v>63</v>
      </c>
      <c r="C35" s="1409"/>
      <c r="D35" s="1412"/>
      <c r="E35" s="1413"/>
      <c r="F35" s="1412"/>
      <c r="G35" s="1676"/>
      <c r="H35" s="1412"/>
      <c r="I35" s="1412"/>
      <c r="J35" s="1412"/>
      <c r="K35" s="1412"/>
      <c r="L35" s="1412"/>
      <c r="M35" s="1412"/>
    </row>
    <row r="36" spans="2:13" ht="18" customHeight="1">
      <c r="B36" s="1411" t="s">
        <v>64</v>
      </c>
      <c r="C36" s="1409"/>
      <c r="D36" s="1412"/>
      <c r="E36" s="1413"/>
      <c r="F36" s="1412"/>
      <c r="G36" s="1676"/>
      <c r="H36" s="1412"/>
      <c r="I36" s="1412"/>
      <c r="J36" s="1412"/>
      <c r="K36" s="1412"/>
      <c r="L36" s="1412"/>
      <c r="M36" s="1412"/>
    </row>
    <row r="37" spans="2:13" ht="18" customHeight="1">
      <c r="B37" s="1411" t="s">
        <v>6</v>
      </c>
      <c r="C37" s="1409"/>
      <c r="D37" s="1412"/>
      <c r="E37" s="1413"/>
      <c r="F37" s="1412"/>
      <c r="G37" s="1676"/>
      <c r="H37" s="1412"/>
      <c r="I37" s="1412"/>
      <c r="J37" s="1412"/>
      <c r="K37" s="1412"/>
      <c r="L37" s="1412"/>
      <c r="M37" s="1412"/>
    </row>
    <row r="38" spans="2:13" ht="18" customHeight="1">
      <c r="B38" s="1411" t="s">
        <v>65</v>
      </c>
      <c r="C38" s="1409"/>
      <c r="D38" s="1412"/>
      <c r="E38" s="1413"/>
      <c r="F38" s="1412"/>
      <c r="G38" s="1676"/>
      <c r="H38" s="1412"/>
      <c r="I38" s="1412"/>
      <c r="J38" s="1412"/>
      <c r="K38" s="1412"/>
      <c r="L38" s="1412"/>
      <c r="M38" s="1412"/>
    </row>
    <row r="39" spans="2:13" ht="18" customHeight="1">
      <c r="B39" s="1411" t="s">
        <v>66</v>
      </c>
      <c r="C39" s="1409"/>
      <c r="D39" s="1412"/>
      <c r="E39" s="1413"/>
      <c r="F39" s="1412"/>
      <c r="G39" s="1676"/>
      <c r="H39" s="1412"/>
      <c r="I39" s="1412"/>
      <c r="J39" s="1412"/>
      <c r="K39" s="1412"/>
      <c r="L39" s="1412"/>
      <c r="M39" s="1412"/>
    </row>
    <row r="40" spans="2:13" ht="18" customHeight="1" thickBot="1">
      <c r="B40" s="1411" t="s">
        <v>7</v>
      </c>
      <c r="C40" s="1415"/>
      <c r="D40" s="1412"/>
      <c r="E40" s="1413"/>
      <c r="F40" s="1412"/>
      <c r="G40" s="1676"/>
      <c r="H40" s="1422"/>
      <c r="I40" s="1412"/>
      <c r="J40" s="1422"/>
      <c r="K40" s="1412"/>
      <c r="L40" s="1412"/>
      <c r="M40" s="1412"/>
    </row>
    <row r="41" spans="2:13" ht="18" customHeight="1" thickTop="1" thickBot="1">
      <c r="B41" s="1420" t="s">
        <v>8</v>
      </c>
      <c r="C41" s="1423"/>
      <c r="D41" s="1417"/>
      <c r="E41" s="1413"/>
      <c r="F41" s="1412"/>
      <c r="G41" s="1677"/>
      <c r="H41" s="1424"/>
      <c r="I41" s="1421"/>
      <c r="J41" s="1424"/>
      <c r="K41" s="1417"/>
      <c r="L41" s="1412"/>
      <c r="M41" s="1412"/>
    </row>
    <row r="42" spans="2:13" ht="16.5" thickTop="1">
      <c r="I42" s="1"/>
    </row>
  </sheetData>
  <mergeCells count="1">
    <mergeCell ref="G6:G41"/>
  </mergeCells>
  <phoneticPr fontId="7"/>
  <printOptions horizontalCentered="1"/>
  <pageMargins left="0.74803149606299213" right="0.74803149606299213" top="0.98425196850393704" bottom="0.98425196850393704" header="0.51181102362204722" footer="0.51181102362204722"/>
  <pageSetup paperSize="9" scale="65" fitToWidth="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M42"/>
  <sheetViews>
    <sheetView zoomScale="80" zoomScaleNormal="80" zoomScalePageLayoutView="80" workbookViewId="0">
      <selection sqref="A1:A1048576"/>
    </sheetView>
  </sheetViews>
  <sheetFormatPr defaultColWidth="8.875" defaultRowHeight="15.75"/>
  <cols>
    <col min="1" max="1" width="3.625" style="1196" customWidth="1"/>
    <col min="2" max="2" width="12.625" style="1196" customWidth="1"/>
    <col min="3" max="3" width="9.5" style="1197" customWidth="1"/>
    <col min="4" max="5" width="20.625" style="1197" customWidth="1"/>
    <col min="6" max="6" width="14.625" style="1197" customWidth="1"/>
    <col min="7" max="7" width="10.625" style="1196" customWidth="1"/>
    <col min="8" max="8" width="14.625" style="1196" customWidth="1"/>
    <col min="9" max="9" width="15.625" style="1197" customWidth="1"/>
    <col min="10" max="10" width="18.625" style="1197" customWidth="1"/>
    <col min="11" max="12" width="20.625" style="1197" customWidth="1"/>
    <col min="13" max="13" width="17.625" style="1197" customWidth="1"/>
    <col min="14" max="14" width="3.625" style="1196" customWidth="1"/>
    <col min="15" max="215" width="8.875" style="1196"/>
    <col min="216" max="216" width="15.625" style="1196" customWidth="1"/>
    <col min="217" max="217" width="11" style="1196" bestFit="1" customWidth="1"/>
    <col min="218" max="219" width="15.125" style="1196" bestFit="1" customWidth="1"/>
    <col min="220" max="220" width="11" style="1196" bestFit="1" customWidth="1"/>
    <col min="221" max="222" width="11" style="1196" customWidth="1"/>
    <col min="223" max="223" width="13.625" style="1196" customWidth="1"/>
    <col min="224" max="224" width="13" style="1196" customWidth="1"/>
    <col min="225" max="225" width="15.125" style="1196" bestFit="1" customWidth="1"/>
    <col min="226" max="227" width="8.875" style="1196"/>
    <col min="228" max="228" width="1.625" style="1196" customWidth="1"/>
    <col min="229" max="268" width="8.625" style="1196" customWidth="1"/>
    <col min="269" max="471" width="8.875" style="1196"/>
    <col min="472" max="472" width="15.625" style="1196" customWidth="1"/>
    <col min="473" max="473" width="11" style="1196" bestFit="1" customWidth="1"/>
    <col min="474" max="475" width="15.125" style="1196" bestFit="1" customWidth="1"/>
    <col min="476" max="476" width="11" style="1196" bestFit="1" customWidth="1"/>
    <col min="477" max="478" width="11" style="1196" customWidth="1"/>
    <col min="479" max="479" width="13.625" style="1196" customWidth="1"/>
    <col min="480" max="480" width="13" style="1196" customWidth="1"/>
    <col min="481" max="481" width="15.125" style="1196" bestFit="1" customWidth="1"/>
    <col min="482" max="483" width="8.875" style="1196"/>
    <col min="484" max="484" width="1.625" style="1196" customWidth="1"/>
    <col min="485" max="524" width="8.625" style="1196" customWidth="1"/>
    <col min="525" max="727" width="8.875" style="1196"/>
    <col min="728" max="728" width="15.625" style="1196" customWidth="1"/>
    <col min="729" max="729" width="11" style="1196" bestFit="1" customWidth="1"/>
    <col min="730" max="731" width="15.125" style="1196" bestFit="1" customWidth="1"/>
    <col min="732" max="732" width="11" style="1196" bestFit="1" customWidth="1"/>
    <col min="733" max="734" width="11" style="1196" customWidth="1"/>
    <col min="735" max="735" width="13.625" style="1196" customWidth="1"/>
    <col min="736" max="736" width="13" style="1196" customWidth="1"/>
    <col min="737" max="737" width="15.125" style="1196" bestFit="1" customWidth="1"/>
    <col min="738" max="739" width="8.875" style="1196"/>
    <col min="740" max="740" width="1.625" style="1196" customWidth="1"/>
    <col min="741" max="780" width="8.625" style="1196" customWidth="1"/>
    <col min="781" max="983" width="8.875" style="1196"/>
    <col min="984" max="984" width="15.625" style="1196" customWidth="1"/>
    <col min="985" max="985" width="11" style="1196" bestFit="1" customWidth="1"/>
    <col min="986" max="987" width="15.125" style="1196" bestFit="1" customWidth="1"/>
    <col min="988" max="988" width="11" style="1196" bestFit="1" customWidth="1"/>
    <col min="989" max="990" width="11" style="1196" customWidth="1"/>
    <col min="991" max="991" width="13.625" style="1196" customWidth="1"/>
    <col min="992" max="992" width="13" style="1196" customWidth="1"/>
    <col min="993" max="993" width="15.125" style="1196" bestFit="1" customWidth="1"/>
    <col min="994" max="995" width="8.875" style="1196"/>
    <col min="996" max="996" width="1.625" style="1196" customWidth="1"/>
    <col min="997" max="1036" width="8.625" style="1196" customWidth="1"/>
    <col min="1037" max="1239" width="8.875" style="1196"/>
    <col min="1240" max="1240" width="15.625" style="1196" customWidth="1"/>
    <col min="1241" max="1241" width="11" style="1196" bestFit="1" customWidth="1"/>
    <col min="1242" max="1243" width="15.125" style="1196" bestFit="1" customWidth="1"/>
    <col min="1244" max="1244" width="11" style="1196" bestFit="1" customWidth="1"/>
    <col min="1245" max="1246" width="11" style="1196" customWidth="1"/>
    <col min="1247" max="1247" width="13.625" style="1196" customWidth="1"/>
    <col min="1248" max="1248" width="13" style="1196" customWidth="1"/>
    <col min="1249" max="1249" width="15.125" style="1196" bestFit="1" customWidth="1"/>
    <col min="1250" max="1251" width="8.875" style="1196"/>
    <col min="1252" max="1252" width="1.625" style="1196" customWidth="1"/>
    <col min="1253" max="1292" width="8.625" style="1196" customWidth="1"/>
    <col min="1293" max="1495" width="8.875" style="1196"/>
    <col min="1496" max="1496" width="15.625" style="1196" customWidth="1"/>
    <col min="1497" max="1497" width="11" style="1196" bestFit="1" customWidth="1"/>
    <col min="1498" max="1499" width="15.125" style="1196" bestFit="1" customWidth="1"/>
    <col min="1500" max="1500" width="11" style="1196" bestFit="1" customWidth="1"/>
    <col min="1501" max="1502" width="11" style="1196" customWidth="1"/>
    <col min="1503" max="1503" width="13.625" style="1196" customWidth="1"/>
    <col min="1504" max="1504" width="13" style="1196" customWidth="1"/>
    <col min="1505" max="1505" width="15.125" style="1196" bestFit="1" customWidth="1"/>
    <col min="1506" max="1507" width="8.875" style="1196"/>
    <col min="1508" max="1508" width="1.625" style="1196" customWidth="1"/>
    <col min="1509" max="1548" width="8.625" style="1196" customWidth="1"/>
    <col min="1549" max="1751" width="8.875" style="1196"/>
    <col min="1752" max="1752" width="15.625" style="1196" customWidth="1"/>
    <col min="1753" max="1753" width="11" style="1196" bestFit="1" customWidth="1"/>
    <col min="1754" max="1755" width="15.125" style="1196" bestFit="1" customWidth="1"/>
    <col min="1756" max="1756" width="11" style="1196" bestFit="1" customWidth="1"/>
    <col min="1757" max="1758" width="11" style="1196" customWidth="1"/>
    <col min="1759" max="1759" width="13.625" style="1196" customWidth="1"/>
    <col min="1760" max="1760" width="13" style="1196" customWidth="1"/>
    <col min="1761" max="1761" width="15.125" style="1196" bestFit="1" customWidth="1"/>
    <col min="1762" max="1763" width="8.875" style="1196"/>
    <col min="1764" max="1764" width="1.625" style="1196" customWidth="1"/>
    <col min="1765" max="1804" width="8.625" style="1196" customWidth="1"/>
    <col min="1805" max="2007" width="8.875" style="1196"/>
    <col min="2008" max="2008" width="15.625" style="1196" customWidth="1"/>
    <col min="2009" max="2009" width="11" style="1196" bestFit="1" customWidth="1"/>
    <col min="2010" max="2011" width="15.125" style="1196" bestFit="1" customWidth="1"/>
    <col min="2012" max="2012" width="11" style="1196" bestFit="1" customWidth="1"/>
    <col min="2013" max="2014" width="11" style="1196" customWidth="1"/>
    <col min="2015" max="2015" width="13.625" style="1196" customWidth="1"/>
    <col min="2016" max="2016" width="13" style="1196" customWidth="1"/>
    <col min="2017" max="2017" width="15.125" style="1196" bestFit="1" customWidth="1"/>
    <col min="2018" max="2019" width="8.875" style="1196"/>
    <col min="2020" max="2020" width="1.625" style="1196" customWidth="1"/>
    <col min="2021" max="2060" width="8.625" style="1196" customWidth="1"/>
    <col min="2061" max="2263" width="8.875" style="1196"/>
    <col min="2264" max="2264" width="15.625" style="1196" customWidth="1"/>
    <col min="2265" max="2265" width="11" style="1196" bestFit="1" customWidth="1"/>
    <col min="2266" max="2267" width="15.125" style="1196" bestFit="1" customWidth="1"/>
    <col min="2268" max="2268" width="11" style="1196" bestFit="1" customWidth="1"/>
    <col min="2269" max="2270" width="11" style="1196" customWidth="1"/>
    <col min="2271" max="2271" width="13.625" style="1196" customWidth="1"/>
    <col min="2272" max="2272" width="13" style="1196" customWidth="1"/>
    <col min="2273" max="2273" width="15.125" style="1196" bestFit="1" customWidth="1"/>
    <col min="2274" max="2275" width="8.875" style="1196"/>
    <col min="2276" max="2276" width="1.625" style="1196" customWidth="1"/>
    <col min="2277" max="2316" width="8.625" style="1196" customWidth="1"/>
    <col min="2317" max="2519" width="8.875" style="1196"/>
    <col min="2520" max="2520" width="15.625" style="1196" customWidth="1"/>
    <col min="2521" max="2521" width="11" style="1196" bestFit="1" customWidth="1"/>
    <col min="2522" max="2523" width="15.125" style="1196" bestFit="1" customWidth="1"/>
    <col min="2524" max="2524" width="11" style="1196" bestFit="1" customWidth="1"/>
    <col min="2525" max="2526" width="11" style="1196" customWidth="1"/>
    <col min="2527" max="2527" width="13.625" style="1196" customWidth="1"/>
    <col min="2528" max="2528" width="13" style="1196" customWidth="1"/>
    <col min="2529" max="2529" width="15.125" style="1196" bestFit="1" customWidth="1"/>
    <col min="2530" max="2531" width="8.875" style="1196"/>
    <col min="2532" max="2532" width="1.625" style="1196" customWidth="1"/>
    <col min="2533" max="2572" width="8.625" style="1196" customWidth="1"/>
    <col min="2573" max="2775" width="8.875" style="1196"/>
    <col min="2776" max="2776" width="15.625" style="1196" customWidth="1"/>
    <col min="2777" max="2777" width="11" style="1196" bestFit="1" customWidth="1"/>
    <col min="2778" max="2779" width="15.125" style="1196" bestFit="1" customWidth="1"/>
    <col min="2780" max="2780" width="11" style="1196" bestFit="1" customWidth="1"/>
    <col min="2781" max="2782" width="11" style="1196" customWidth="1"/>
    <col min="2783" max="2783" width="13.625" style="1196" customWidth="1"/>
    <col min="2784" max="2784" width="13" style="1196" customWidth="1"/>
    <col min="2785" max="2785" width="15.125" style="1196" bestFit="1" customWidth="1"/>
    <col min="2786" max="2787" width="8.875" style="1196"/>
    <col min="2788" max="2788" width="1.625" style="1196" customWidth="1"/>
    <col min="2789" max="2828" width="8.625" style="1196" customWidth="1"/>
    <col min="2829" max="3031" width="8.875" style="1196"/>
    <col min="3032" max="3032" width="15.625" style="1196" customWidth="1"/>
    <col min="3033" max="3033" width="11" style="1196" bestFit="1" customWidth="1"/>
    <col min="3034" max="3035" width="15.125" style="1196" bestFit="1" customWidth="1"/>
    <col min="3036" max="3036" width="11" style="1196" bestFit="1" customWidth="1"/>
    <col min="3037" max="3038" width="11" style="1196" customWidth="1"/>
    <col min="3039" max="3039" width="13.625" style="1196" customWidth="1"/>
    <col min="3040" max="3040" width="13" style="1196" customWidth="1"/>
    <col min="3041" max="3041" width="15.125" style="1196" bestFit="1" customWidth="1"/>
    <col min="3042" max="3043" width="8.875" style="1196"/>
    <col min="3044" max="3044" width="1.625" style="1196" customWidth="1"/>
    <col min="3045" max="3084" width="8.625" style="1196" customWidth="1"/>
    <col min="3085" max="3287" width="8.875" style="1196"/>
    <col min="3288" max="3288" width="15.625" style="1196" customWidth="1"/>
    <col min="3289" max="3289" width="11" style="1196" bestFit="1" customWidth="1"/>
    <col min="3290" max="3291" width="15.125" style="1196" bestFit="1" customWidth="1"/>
    <col min="3292" max="3292" width="11" style="1196" bestFit="1" customWidth="1"/>
    <col min="3293" max="3294" width="11" style="1196" customWidth="1"/>
    <col min="3295" max="3295" width="13.625" style="1196" customWidth="1"/>
    <col min="3296" max="3296" width="13" style="1196" customWidth="1"/>
    <col min="3297" max="3297" width="15.125" style="1196" bestFit="1" customWidth="1"/>
    <col min="3298" max="3299" width="8.875" style="1196"/>
    <col min="3300" max="3300" width="1.625" style="1196" customWidth="1"/>
    <col min="3301" max="3340" width="8.625" style="1196" customWidth="1"/>
    <col min="3341" max="3543" width="8.875" style="1196"/>
    <col min="3544" max="3544" width="15.625" style="1196" customWidth="1"/>
    <col min="3545" max="3545" width="11" style="1196" bestFit="1" customWidth="1"/>
    <col min="3546" max="3547" width="15.125" style="1196" bestFit="1" customWidth="1"/>
    <col min="3548" max="3548" width="11" style="1196" bestFit="1" customWidth="1"/>
    <col min="3549" max="3550" width="11" style="1196" customWidth="1"/>
    <col min="3551" max="3551" width="13.625" style="1196" customWidth="1"/>
    <col min="3552" max="3552" width="13" style="1196" customWidth="1"/>
    <col min="3553" max="3553" width="15.125" style="1196" bestFit="1" customWidth="1"/>
    <col min="3554" max="3555" width="8.875" style="1196"/>
    <col min="3556" max="3556" width="1.625" style="1196" customWidth="1"/>
    <col min="3557" max="3596" width="8.625" style="1196" customWidth="1"/>
    <col min="3597" max="3799" width="8.875" style="1196"/>
    <col min="3800" max="3800" width="15.625" style="1196" customWidth="1"/>
    <col min="3801" max="3801" width="11" style="1196" bestFit="1" customWidth="1"/>
    <col min="3802" max="3803" width="15.125" style="1196" bestFit="1" customWidth="1"/>
    <col min="3804" max="3804" width="11" style="1196" bestFit="1" customWidth="1"/>
    <col min="3805" max="3806" width="11" style="1196" customWidth="1"/>
    <col min="3807" max="3807" width="13.625" style="1196" customWidth="1"/>
    <col min="3808" max="3808" width="13" style="1196" customWidth="1"/>
    <col min="3809" max="3809" width="15.125" style="1196" bestFit="1" customWidth="1"/>
    <col min="3810" max="3811" width="8.875" style="1196"/>
    <col min="3812" max="3812" width="1.625" style="1196" customWidth="1"/>
    <col min="3813" max="3852" width="8.625" style="1196" customWidth="1"/>
    <col min="3853" max="4055" width="8.875" style="1196"/>
    <col min="4056" max="4056" width="15.625" style="1196" customWidth="1"/>
    <col min="4057" max="4057" width="11" style="1196" bestFit="1" customWidth="1"/>
    <col min="4058" max="4059" width="15.125" style="1196" bestFit="1" customWidth="1"/>
    <col min="4060" max="4060" width="11" style="1196" bestFit="1" customWidth="1"/>
    <col min="4061" max="4062" width="11" style="1196" customWidth="1"/>
    <col min="4063" max="4063" width="13.625" style="1196" customWidth="1"/>
    <col min="4064" max="4064" width="13" style="1196" customWidth="1"/>
    <col min="4065" max="4065" width="15.125" style="1196" bestFit="1" customWidth="1"/>
    <col min="4066" max="4067" width="8.875" style="1196"/>
    <col min="4068" max="4068" width="1.625" style="1196" customWidth="1"/>
    <col min="4069" max="4108" width="8.625" style="1196" customWidth="1"/>
    <col min="4109" max="4311" width="8.875" style="1196"/>
    <col min="4312" max="4312" width="15.625" style="1196" customWidth="1"/>
    <col min="4313" max="4313" width="11" style="1196" bestFit="1" customWidth="1"/>
    <col min="4314" max="4315" width="15.125" style="1196" bestFit="1" customWidth="1"/>
    <col min="4316" max="4316" width="11" style="1196" bestFit="1" customWidth="1"/>
    <col min="4317" max="4318" width="11" style="1196" customWidth="1"/>
    <col min="4319" max="4319" width="13.625" style="1196" customWidth="1"/>
    <col min="4320" max="4320" width="13" style="1196" customWidth="1"/>
    <col min="4321" max="4321" width="15.125" style="1196" bestFit="1" customWidth="1"/>
    <col min="4322" max="4323" width="8.875" style="1196"/>
    <col min="4324" max="4324" width="1.625" style="1196" customWidth="1"/>
    <col min="4325" max="4364" width="8.625" style="1196" customWidth="1"/>
    <col min="4365" max="4567" width="8.875" style="1196"/>
    <col min="4568" max="4568" width="15.625" style="1196" customWidth="1"/>
    <col min="4569" max="4569" width="11" style="1196" bestFit="1" customWidth="1"/>
    <col min="4570" max="4571" width="15.125" style="1196" bestFit="1" customWidth="1"/>
    <col min="4572" max="4572" width="11" style="1196" bestFit="1" customWidth="1"/>
    <col min="4573" max="4574" width="11" style="1196" customWidth="1"/>
    <col min="4575" max="4575" width="13.625" style="1196" customWidth="1"/>
    <col min="4576" max="4576" width="13" style="1196" customWidth="1"/>
    <col min="4577" max="4577" width="15.125" style="1196" bestFit="1" customWidth="1"/>
    <col min="4578" max="4579" width="8.875" style="1196"/>
    <col min="4580" max="4580" width="1.625" style="1196" customWidth="1"/>
    <col min="4581" max="4620" width="8.625" style="1196" customWidth="1"/>
    <col min="4621" max="4823" width="8.875" style="1196"/>
    <col min="4824" max="4824" width="15.625" style="1196" customWidth="1"/>
    <col min="4825" max="4825" width="11" style="1196" bestFit="1" customWidth="1"/>
    <col min="4826" max="4827" width="15.125" style="1196" bestFit="1" customWidth="1"/>
    <col min="4828" max="4828" width="11" style="1196" bestFit="1" customWidth="1"/>
    <col min="4829" max="4830" width="11" style="1196" customWidth="1"/>
    <col min="4831" max="4831" width="13.625" style="1196" customWidth="1"/>
    <col min="4832" max="4832" width="13" style="1196" customWidth="1"/>
    <col min="4833" max="4833" width="15.125" style="1196" bestFit="1" customWidth="1"/>
    <col min="4834" max="4835" width="8.875" style="1196"/>
    <col min="4836" max="4836" width="1.625" style="1196" customWidth="1"/>
    <col min="4837" max="4876" width="8.625" style="1196" customWidth="1"/>
    <col min="4877" max="5079" width="8.875" style="1196"/>
    <col min="5080" max="5080" width="15.625" style="1196" customWidth="1"/>
    <col min="5081" max="5081" width="11" style="1196" bestFit="1" customWidth="1"/>
    <col min="5082" max="5083" width="15.125" style="1196" bestFit="1" customWidth="1"/>
    <col min="5084" max="5084" width="11" style="1196" bestFit="1" customWidth="1"/>
    <col min="5085" max="5086" width="11" style="1196" customWidth="1"/>
    <col min="5087" max="5087" width="13.625" style="1196" customWidth="1"/>
    <col min="5088" max="5088" width="13" style="1196" customWidth="1"/>
    <col min="5089" max="5089" width="15.125" style="1196" bestFit="1" customWidth="1"/>
    <col min="5090" max="5091" width="8.875" style="1196"/>
    <col min="5092" max="5092" width="1.625" style="1196" customWidth="1"/>
    <col min="5093" max="5132" width="8.625" style="1196" customWidth="1"/>
    <col min="5133" max="5335" width="8.875" style="1196"/>
    <col min="5336" max="5336" width="15.625" style="1196" customWidth="1"/>
    <col min="5337" max="5337" width="11" style="1196" bestFit="1" customWidth="1"/>
    <col min="5338" max="5339" width="15.125" style="1196" bestFit="1" customWidth="1"/>
    <col min="5340" max="5340" width="11" style="1196" bestFit="1" customWidth="1"/>
    <col min="5341" max="5342" width="11" style="1196" customWidth="1"/>
    <col min="5343" max="5343" width="13.625" style="1196" customWidth="1"/>
    <col min="5344" max="5344" width="13" style="1196" customWidth="1"/>
    <col min="5345" max="5345" width="15.125" style="1196" bestFit="1" customWidth="1"/>
    <col min="5346" max="5347" width="8.875" style="1196"/>
    <col min="5348" max="5348" width="1.625" style="1196" customWidth="1"/>
    <col min="5349" max="5388" width="8.625" style="1196" customWidth="1"/>
    <col min="5389" max="5591" width="8.875" style="1196"/>
    <col min="5592" max="5592" width="15.625" style="1196" customWidth="1"/>
    <col min="5593" max="5593" width="11" style="1196" bestFit="1" customWidth="1"/>
    <col min="5594" max="5595" width="15.125" style="1196" bestFit="1" customWidth="1"/>
    <col min="5596" max="5596" width="11" style="1196" bestFit="1" customWidth="1"/>
    <col min="5597" max="5598" width="11" style="1196" customWidth="1"/>
    <col min="5599" max="5599" width="13.625" style="1196" customWidth="1"/>
    <col min="5600" max="5600" width="13" style="1196" customWidth="1"/>
    <col min="5601" max="5601" width="15.125" style="1196" bestFit="1" customWidth="1"/>
    <col min="5602" max="5603" width="8.875" style="1196"/>
    <col min="5604" max="5604" width="1.625" style="1196" customWidth="1"/>
    <col min="5605" max="5644" width="8.625" style="1196" customWidth="1"/>
    <col min="5645" max="5847" width="8.875" style="1196"/>
    <col min="5848" max="5848" width="15.625" style="1196" customWidth="1"/>
    <col min="5849" max="5849" width="11" style="1196" bestFit="1" customWidth="1"/>
    <col min="5850" max="5851" width="15.125" style="1196" bestFit="1" customWidth="1"/>
    <col min="5852" max="5852" width="11" style="1196" bestFit="1" customWidth="1"/>
    <col min="5853" max="5854" width="11" style="1196" customWidth="1"/>
    <col min="5855" max="5855" width="13.625" style="1196" customWidth="1"/>
    <col min="5856" max="5856" width="13" style="1196" customWidth="1"/>
    <col min="5857" max="5857" width="15.125" style="1196" bestFit="1" customWidth="1"/>
    <col min="5858" max="5859" width="8.875" style="1196"/>
    <col min="5860" max="5860" width="1.625" style="1196" customWidth="1"/>
    <col min="5861" max="5900" width="8.625" style="1196" customWidth="1"/>
    <col min="5901" max="6103" width="8.875" style="1196"/>
    <col min="6104" max="6104" width="15.625" style="1196" customWidth="1"/>
    <col min="6105" max="6105" width="11" style="1196" bestFit="1" customWidth="1"/>
    <col min="6106" max="6107" width="15.125" style="1196" bestFit="1" customWidth="1"/>
    <col min="6108" max="6108" width="11" style="1196" bestFit="1" customWidth="1"/>
    <col min="6109" max="6110" width="11" style="1196" customWidth="1"/>
    <col min="6111" max="6111" width="13.625" style="1196" customWidth="1"/>
    <col min="6112" max="6112" width="13" style="1196" customWidth="1"/>
    <col min="6113" max="6113" width="15.125" style="1196" bestFit="1" customWidth="1"/>
    <col min="6114" max="6115" width="8.875" style="1196"/>
    <col min="6116" max="6116" width="1.625" style="1196" customWidth="1"/>
    <col min="6117" max="6156" width="8.625" style="1196" customWidth="1"/>
    <col min="6157" max="6359" width="8.875" style="1196"/>
    <col min="6360" max="6360" width="15.625" style="1196" customWidth="1"/>
    <col min="6361" max="6361" width="11" style="1196" bestFit="1" customWidth="1"/>
    <col min="6362" max="6363" width="15.125" style="1196" bestFit="1" customWidth="1"/>
    <col min="6364" max="6364" width="11" style="1196" bestFit="1" customWidth="1"/>
    <col min="6365" max="6366" width="11" style="1196" customWidth="1"/>
    <col min="6367" max="6367" width="13.625" style="1196" customWidth="1"/>
    <col min="6368" max="6368" width="13" style="1196" customWidth="1"/>
    <col min="6369" max="6369" width="15.125" style="1196" bestFit="1" customWidth="1"/>
    <col min="6370" max="6371" width="8.875" style="1196"/>
    <col min="6372" max="6372" width="1.625" style="1196" customWidth="1"/>
    <col min="6373" max="6412" width="8.625" style="1196" customWidth="1"/>
    <col min="6413" max="6615" width="8.875" style="1196"/>
    <col min="6616" max="6616" width="15.625" style="1196" customWidth="1"/>
    <col min="6617" max="6617" width="11" style="1196" bestFit="1" customWidth="1"/>
    <col min="6618" max="6619" width="15.125" style="1196" bestFit="1" customWidth="1"/>
    <col min="6620" max="6620" width="11" style="1196" bestFit="1" customWidth="1"/>
    <col min="6621" max="6622" width="11" style="1196" customWidth="1"/>
    <col min="6623" max="6623" width="13.625" style="1196" customWidth="1"/>
    <col min="6624" max="6624" width="13" style="1196" customWidth="1"/>
    <col min="6625" max="6625" width="15.125" style="1196" bestFit="1" customWidth="1"/>
    <col min="6626" max="6627" width="8.875" style="1196"/>
    <col min="6628" max="6628" width="1.625" style="1196" customWidth="1"/>
    <col min="6629" max="6668" width="8.625" style="1196" customWidth="1"/>
    <col min="6669" max="6871" width="8.875" style="1196"/>
    <col min="6872" max="6872" width="15.625" style="1196" customWidth="1"/>
    <col min="6873" max="6873" width="11" style="1196" bestFit="1" customWidth="1"/>
    <col min="6874" max="6875" width="15.125" style="1196" bestFit="1" customWidth="1"/>
    <col min="6876" max="6876" width="11" style="1196" bestFit="1" customWidth="1"/>
    <col min="6877" max="6878" width="11" style="1196" customWidth="1"/>
    <col min="6879" max="6879" width="13.625" style="1196" customWidth="1"/>
    <col min="6880" max="6880" width="13" style="1196" customWidth="1"/>
    <col min="6881" max="6881" width="15.125" style="1196" bestFit="1" customWidth="1"/>
    <col min="6882" max="6883" width="8.875" style="1196"/>
    <col min="6884" max="6884" width="1.625" style="1196" customWidth="1"/>
    <col min="6885" max="6924" width="8.625" style="1196" customWidth="1"/>
    <col min="6925" max="7127" width="8.875" style="1196"/>
    <col min="7128" max="7128" width="15.625" style="1196" customWidth="1"/>
    <col min="7129" max="7129" width="11" style="1196" bestFit="1" customWidth="1"/>
    <col min="7130" max="7131" width="15.125" style="1196" bestFit="1" customWidth="1"/>
    <col min="7132" max="7132" width="11" style="1196" bestFit="1" customWidth="1"/>
    <col min="7133" max="7134" width="11" style="1196" customWidth="1"/>
    <col min="7135" max="7135" width="13.625" style="1196" customWidth="1"/>
    <col min="7136" max="7136" width="13" style="1196" customWidth="1"/>
    <col min="7137" max="7137" width="15.125" style="1196" bestFit="1" customWidth="1"/>
    <col min="7138" max="7139" width="8.875" style="1196"/>
    <col min="7140" max="7140" width="1.625" style="1196" customWidth="1"/>
    <col min="7141" max="7180" width="8.625" style="1196" customWidth="1"/>
    <col min="7181" max="7383" width="8.875" style="1196"/>
    <col min="7384" max="7384" width="15.625" style="1196" customWidth="1"/>
    <col min="7385" max="7385" width="11" style="1196" bestFit="1" customWidth="1"/>
    <col min="7386" max="7387" width="15.125" style="1196" bestFit="1" customWidth="1"/>
    <col min="7388" max="7388" width="11" style="1196" bestFit="1" customWidth="1"/>
    <col min="7389" max="7390" width="11" style="1196" customWidth="1"/>
    <col min="7391" max="7391" width="13.625" style="1196" customWidth="1"/>
    <col min="7392" max="7392" width="13" style="1196" customWidth="1"/>
    <col min="7393" max="7393" width="15.125" style="1196" bestFit="1" customWidth="1"/>
    <col min="7394" max="7395" width="8.875" style="1196"/>
    <col min="7396" max="7396" width="1.625" style="1196" customWidth="1"/>
    <col min="7397" max="7436" width="8.625" style="1196" customWidth="1"/>
    <col min="7437" max="7639" width="8.875" style="1196"/>
    <col min="7640" max="7640" width="15.625" style="1196" customWidth="1"/>
    <col min="7641" max="7641" width="11" style="1196" bestFit="1" customWidth="1"/>
    <col min="7642" max="7643" width="15.125" style="1196" bestFit="1" customWidth="1"/>
    <col min="7644" max="7644" width="11" style="1196" bestFit="1" customWidth="1"/>
    <col min="7645" max="7646" width="11" style="1196" customWidth="1"/>
    <col min="7647" max="7647" width="13.625" style="1196" customWidth="1"/>
    <col min="7648" max="7648" width="13" style="1196" customWidth="1"/>
    <col min="7649" max="7649" width="15.125" style="1196" bestFit="1" customWidth="1"/>
    <col min="7650" max="7651" width="8.875" style="1196"/>
    <col min="7652" max="7652" width="1.625" style="1196" customWidth="1"/>
    <col min="7653" max="7692" width="8.625" style="1196" customWidth="1"/>
    <col min="7693" max="7895" width="8.875" style="1196"/>
    <col min="7896" max="7896" width="15.625" style="1196" customWidth="1"/>
    <col min="7897" max="7897" width="11" style="1196" bestFit="1" customWidth="1"/>
    <col min="7898" max="7899" width="15.125" style="1196" bestFit="1" customWidth="1"/>
    <col min="7900" max="7900" width="11" style="1196" bestFit="1" customWidth="1"/>
    <col min="7901" max="7902" width="11" style="1196" customWidth="1"/>
    <col min="7903" max="7903" width="13.625" style="1196" customWidth="1"/>
    <col min="7904" max="7904" width="13" style="1196" customWidth="1"/>
    <col min="7905" max="7905" width="15.125" style="1196" bestFit="1" customWidth="1"/>
    <col min="7906" max="7907" width="8.875" style="1196"/>
    <col min="7908" max="7908" width="1.625" style="1196" customWidth="1"/>
    <col min="7909" max="7948" width="8.625" style="1196" customWidth="1"/>
    <col min="7949" max="8151" width="8.875" style="1196"/>
    <col min="8152" max="8152" width="15.625" style="1196" customWidth="1"/>
    <col min="8153" max="8153" width="11" style="1196" bestFit="1" customWidth="1"/>
    <col min="8154" max="8155" width="15.125" style="1196" bestFit="1" customWidth="1"/>
    <col min="8156" max="8156" width="11" style="1196" bestFit="1" customWidth="1"/>
    <col min="8157" max="8158" width="11" style="1196" customWidth="1"/>
    <col min="8159" max="8159" width="13.625" style="1196" customWidth="1"/>
    <col min="8160" max="8160" width="13" style="1196" customWidth="1"/>
    <col min="8161" max="8161" width="15.125" style="1196" bestFit="1" customWidth="1"/>
    <col min="8162" max="8163" width="8.875" style="1196"/>
    <col min="8164" max="8164" width="1.625" style="1196" customWidth="1"/>
    <col min="8165" max="8204" width="8.625" style="1196" customWidth="1"/>
    <col min="8205" max="8407" width="8.875" style="1196"/>
    <col min="8408" max="8408" width="15.625" style="1196" customWidth="1"/>
    <col min="8409" max="8409" width="11" style="1196" bestFit="1" customWidth="1"/>
    <col min="8410" max="8411" width="15.125" style="1196" bestFit="1" customWidth="1"/>
    <col min="8412" max="8412" width="11" style="1196" bestFit="1" customWidth="1"/>
    <col min="8413" max="8414" width="11" style="1196" customWidth="1"/>
    <col min="8415" max="8415" width="13.625" style="1196" customWidth="1"/>
    <col min="8416" max="8416" width="13" style="1196" customWidth="1"/>
    <col min="8417" max="8417" width="15.125" style="1196" bestFit="1" customWidth="1"/>
    <col min="8418" max="8419" width="8.875" style="1196"/>
    <col min="8420" max="8420" width="1.625" style="1196" customWidth="1"/>
    <col min="8421" max="8460" width="8.625" style="1196" customWidth="1"/>
    <col min="8461" max="8663" width="8.875" style="1196"/>
    <col min="8664" max="8664" width="15.625" style="1196" customWidth="1"/>
    <col min="8665" max="8665" width="11" style="1196" bestFit="1" customWidth="1"/>
    <col min="8666" max="8667" width="15.125" style="1196" bestFit="1" customWidth="1"/>
    <col min="8668" max="8668" width="11" style="1196" bestFit="1" customWidth="1"/>
    <col min="8669" max="8670" width="11" style="1196" customWidth="1"/>
    <col min="8671" max="8671" width="13.625" style="1196" customWidth="1"/>
    <col min="8672" max="8672" width="13" style="1196" customWidth="1"/>
    <col min="8673" max="8673" width="15.125" style="1196" bestFit="1" customWidth="1"/>
    <col min="8674" max="8675" width="8.875" style="1196"/>
    <col min="8676" max="8676" width="1.625" style="1196" customWidth="1"/>
    <col min="8677" max="8716" width="8.625" style="1196" customWidth="1"/>
    <col min="8717" max="8919" width="8.875" style="1196"/>
    <col min="8920" max="8920" width="15.625" style="1196" customWidth="1"/>
    <col min="8921" max="8921" width="11" style="1196" bestFit="1" customWidth="1"/>
    <col min="8922" max="8923" width="15.125" style="1196" bestFit="1" customWidth="1"/>
    <col min="8924" max="8924" width="11" style="1196" bestFit="1" customWidth="1"/>
    <col min="8925" max="8926" width="11" style="1196" customWidth="1"/>
    <col min="8927" max="8927" width="13.625" style="1196" customWidth="1"/>
    <col min="8928" max="8928" width="13" style="1196" customWidth="1"/>
    <col min="8929" max="8929" width="15.125" style="1196" bestFit="1" customWidth="1"/>
    <col min="8930" max="8931" width="8.875" style="1196"/>
    <col min="8932" max="8932" width="1.625" style="1196" customWidth="1"/>
    <col min="8933" max="8972" width="8.625" style="1196" customWidth="1"/>
    <col min="8973" max="9175" width="8.875" style="1196"/>
    <col min="9176" max="9176" width="15.625" style="1196" customWidth="1"/>
    <col min="9177" max="9177" width="11" style="1196" bestFit="1" customWidth="1"/>
    <col min="9178" max="9179" width="15.125" style="1196" bestFit="1" customWidth="1"/>
    <col min="9180" max="9180" width="11" style="1196" bestFit="1" customWidth="1"/>
    <col min="9181" max="9182" width="11" style="1196" customWidth="1"/>
    <col min="9183" max="9183" width="13.625" style="1196" customWidth="1"/>
    <col min="9184" max="9184" width="13" style="1196" customWidth="1"/>
    <col min="9185" max="9185" width="15.125" style="1196" bestFit="1" customWidth="1"/>
    <col min="9186" max="9187" width="8.875" style="1196"/>
    <col min="9188" max="9188" width="1.625" style="1196" customWidth="1"/>
    <col min="9189" max="9228" width="8.625" style="1196" customWidth="1"/>
    <col min="9229" max="9431" width="8.875" style="1196"/>
    <col min="9432" max="9432" width="15.625" style="1196" customWidth="1"/>
    <col min="9433" max="9433" width="11" style="1196" bestFit="1" customWidth="1"/>
    <col min="9434" max="9435" width="15.125" style="1196" bestFit="1" customWidth="1"/>
    <col min="9436" max="9436" width="11" style="1196" bestFit="1" customWidth="1"/>
    <col min="9437" max="9438" width="11" style="1196" customWidth="1"/>
    <col min="9439" max="9439" width="13.625" style="1196" customWidth="1"/>
    <col min="9440" max="9440" width="13" style="1196" customWidth="1"/>
    <col min="9441" max="9441" width="15.125" style="1196" bestFit="1" customWidth="1"/>
    <col min="9442" max="9443" width="8.875" style="1196"/>
    <col min="9444" max="9444" width="1.625" style="1196" customWidth="1"/>
    <col min="9445" max="9484" width="8.625" style="1196" customWidth="1"/>
    <col min="9485" max="9687" width="8.875" style="1196"/>
    <col min="9688" max="9688" width="15.625" style="1196" customWidth="1"/>
    <col min="9689" max="9689" width="11" style="1196" bestFit="1" customWidth="1"/>
    <col min="9690" max="9691" width="15.125" style="1196" bestFit="1" customWidth="1"/>
    <col min="9692" max="9692" width="11" style="1196" bestFit="1" customWidth="1"/>
    <col min="9693" max="9694" width="11" style="1196" customWidth="1"/>
    <col min="9695" max="9695" width="13.625" style="1196" customWidth="1"/>
    <col min="9696" max="9696" width="13" style="1196" customWidth="1"/>
    <col min="9697" max="9697" width="15.125" style="1196" bestFit="1" customWidth="1"/>
    <col min="9698" max="9699" width="8.875" style="1196"/>
    <col min="9700" max="9700" width="1.625" style="1196" customWidth="1"/>
    <col min="9701" max="9740" width="8.625" style="1196" customWidth="1"/>
    <col min="9741" max="9943" width="8.875" style="1196"/>
    <col min="9944" max="9944" width="15.625" style="1196" customWidth="1"/>
    <col min="9945" max="9945" width="11" style="1196" bestFit="1" customWidth="1"/>
    <col min="9946" max="9947" width="15.125" style="1196" bestFit="1" customWidth="1"/>
    <col min="9948" max="9948" width="11" style="1196" bestFit="1" customWidth="1"/>
    <col min="9949" max="9950" width="11" style="1196" customWidth="1"/>
    <col min="9951" max="9951" width="13.625" style="1196" customWidth="1"/>
    <col min="9952" max="9952" width="13" style="1196" customWidth="1"/>
    <col min="9953" max="9953" width="15.125" style="1196" bestFit="1" customWidth="1"/>
    <col min="9954" max="9955" width="8.875" style="1196"/>
    <col min="9956" max="9956" width="1.625" style="1196" customWidth="1"/>
    <col min="9957" max="9996" width="8.625" style="1196" customWidth="1"/>
    <col min="9997" max="10199" width="8.875" style="1196"/>
    <col min="10200" max="10200" width="15.625" style="1196" customWidth="1"/>
    <col min="10201" max="10201" width="11" style="1196" bestFit="1" customWidth="1"/>
    <col min="10202" max="10203" width="15.125" style="1196" bestFit="1" customWidth="1"/>
    <col min="10204" max="10204" width="11" style="1196" bestFit="1" customWidth="1"/>
    <col min="10205" max="10206" width="11" style="1196" customWidth="1"/>
    <col min="10207" max="10207" width="13.625" style="1196" customWidth="1"/>
    <col min="10208" max="10208" width="13" style="1196" customWidth="1"/>
    <col min="10209" max="10209" width="15.125" style="1196" bestFit="1" customWidth="1"/>
    <col min="10210" max="10211" width="8.875" style="1196"/>
    <col min="10212" max="10212" width="1.625" style="1196" customWidth="1"/>
    <col min="10213" max="10252" width="8.625" style="1196" customWidth="1"/>
    <col min="10253" max="10455" width="8.875" style="1196"/>
    <col min="10456" max="10456" width="15.625" style="1196" customWidth="1"/>
    <col min="10457" max="10457" width="11" style="1196" bestFit="1" customWidth="1"/>
    <col min="10458" max="10459" width="15.125" style="1196" bestFit="1" customWidth="1"/>
    <col min="10460" max="10460" width="11" style="1196" bestFit="1" customWidth="1"/>
    <col min="10461" max="10462" width="11" style="1196" customWidth="1"/>
    <col min="10463" max="10463" width="13.625" style="1196" customWidth="1"/>
    <col min="10464" max="10464" width="13" style="1196" customWidth="1"/>
    <col min="10465" max="10465" width="15.125" style="1196" bestFit="1" customWidth="1"/>
    <col min="10466" max="10467" width="8.875" style="1196"/>
    <col min="10468" max="10468" width="1.625" style="1196" customWidth="1"/>
    <col min="10469" max="10508" width="8.625" style="1196" customWidth="1"/>
    <col min="10509" max="10711" width="8.875" style="1196"/>
    <col min="10712" max="10712" width="15.625" style="1196" customWidth="1"/>
    <col min="10713" max="10713" width="11" style="1196" bestFit="1" customWidth="1"/>
    <col min="10714" max="10715" width="15.125" style="1196" bestFit="1" customWidth="1"/>
    <col min="10716" max="10716" width="11" style="1196" bestFit="1" customWidth="1"/>
    <col min="10717" max="10718" width="11" style="1196" customWidth="1"/>
    <col min="10719" max="10719" width="13.625" style="1196" customWidth="1"/>
    <col min="10720" max="10720" width="13" style="1196" customWidth="1"/>
    <col min="10721" max="10721" width="15.125" style="1196" bestFit="1" customWidth="1"/>
    <col min="10722" max="10723" width="8.875" style="1196"/>
    <col min="10724" max="10724" width="1.625" style="1196" customWidth="1"/>
    <col min="10725" max="10764" width="8.625" style="1196" customWidth="1"/>
    <col min="10765" max="10967" width="8.875" style="1196"/>
    <col min="10968" max="10968" width="15.625" style="1196" customWidth="1"/>
    <col min="10969" max="10969" width="11" style="1196" bestFit="1" customWidth="1"/>
    <col min="10970" max="10971" width="15.125" style="1196" bestFit="1" customWidth="1"/>
    <col min="10972" max="10972" width="11" style="1196" bestFit="1" customWidth="1"/>
    <col min="10973" max="10974" width="11" style="1196" customWidth="1"/>
    <col min="10975" max="10975" width="13.625" style="1196" customWidth="1"/>
    <col min="10976" max="10976" width="13" style="1196" customWidth="1"/>
    <col min="10977" max="10977" width="15.125" style="1196" bestFit="1" customWidth="1"/>
    <col min="10978" max="10979" width="8.875" style="1196"/>
    <col min="10980" max="10980" width="1.625" style="1196" customWidth="1"/>
    <col min="10981" max="11020" width="8.625" style="1196" customWidth="1"/>
    <col min="11021" max="11223" width="8.875" style="1196"/>
    <col min="11224" max="11224" width="15.625" style="1196" customWidth="1"/>
    <col min="11225" max="11225" width="11" style="1196" bestFit="1" customWidth="1"/>
    <col min="11226" max="11227" width="15.125" style="1196" bestFit="1" customWidth="1"/>
    <col min="11228" max="11228" width="11" style="1196" bestFit="1" customWidth="1"/>
    <col min="11229" max="11230" width="11" style="1196" customWidth="1"/>
    <col min="11231" max="11231" width="13.625" style="1196" customWidth="1"/>
    <col min="11232" max="11232" width="13" style="1196" customWidth="1"/>
    <col min="11233" max="11233" width="15.125" style="1196" bestFit="1" customWidth="1"/>
    <col min="11234" max="11235" width="8.875" style="1196"/>
    <col min="11236" max="11236" width="1.625" style="1196" customWidth="1"/>
    <col min="11237" max="11276" width="8.625" style="1196" customWidth="1"/>
    <col min="11277" max="11479" width="8.875" style="1196"/>
    <col min="11480" max="11480" width="15.625" style="1196" customWidth="1"/>
    <col min="11481" max="11481" width="11" style="1196" bestFit="1" customWidth="1"/>
    <col min="11482" max="11483" width="15.125" style="1196" bestFit="1" customWidth="1"/>
    <col min="11484" max="11484" width="11" style="1196" bestFit="1" customWidth="1"/>
    <col min="11485" max="11486" width="11" style="1196" customWidth="1"/>
    <col min="11487" max="11487" width="13.625" style="1196" customWidth="1"/>
    <col min="11488" max="11488" width="13" style="1196" customWidth="1"/>
    <col min="11489" max="11489" width="15.125" style="1196" bestFit="1" customWidth="1"/>
    <col min="11490" max="11491" width="8.875" style="1196"/>
    <col min="11492" max="11492" width="1.625" style="1196" customWidth="1"/>
    <col min="11493" max="11532" width="8.625" style="1196" customWidth="1"/>
    <col min="11533" max="11735" width="8.875" style="1196"/>
    <col min="11736" max="11736" width="15.625" style="1196" customWidth="1"/>
    <col min="11737" max="11737" width="11" style="1196" bestFit="1" customWidth="1"/>
    <col min="11738" max="11739" width="15.125" style="1196" bestFit="1" customWidth="1"/>
    <col min="11740" max="11740" width="11" style="1196" bestFit="1" customWidth="1"/>
    <col min="11741" max="11742" width="11" style="1196" customWidth="1"/>
    <col min="11743" max="11743" width="13.625" style="1196" customWidth="1"/>
    <col min="11744" max="11744" width="13" style="1196" customWidth="1"/>
    <col min="11745" max="11745" width="15.125" style="1196" bestFit="1" customWidth="1"/>
    <col min="11746" max="11747" width="8.875" style="1196"/>
    <col min="11748" max="11748" width="1.625" style="1196" customWidth="1"/>
    <col min="11749" max="11788" width="8.625" style="1196" customWidth="1"/>
    <col min="11789" max="11991" width="8.875" style="1196"/>
    <col min="11992" max="11992" width="15.625" style="1196" customWidth="1"/>
    <col min="11993" max="11993" width="11" style="1196" bestFit="1" customWidth="1"/>
    <col min="11994" max="11995" width="15.125" style="1196" bestFit="1" customWidth="1"/>
    <col min="11996" max="11996" width="11" style="1196" bestFit="1" customWidth="1"/>
    <col min="11997" max="11998" width="11" style="1196" customWidth="1"/>
    <col min="11999" max="11999" width="13.625" style="1196" customWidth="1"/>
    <col min="12000" max="12000" width="13" style="1196" customWidth="1"/>
    <col min="12001" max="12001" width="15.125" style="1196" bestFit="1" customWidth="1"/>
    <col min="12002" max="12003" width="8.875" style="1196"/>
    <col min="12004" max="12004" width="1.625" style="1196" customWidth="1"/>
    <col min="12005" max="12044" width="8.625" style="1196" customWidth="1"/>
    <col min="12045" max="12247" width="8.875" style="1196"/>
    <col min="12248" max="12248" width="15.625" style="1196" customWidth="1"/>
    <col min="12249" max="12249" width="11" style="1196" bestFit="1" customWidth="1"/>
    <col min="12250" max="12251" width="15.125" style="1196" bestFit="1" customWidth="1"/>
    <col min="12252" max="12252" width="11" style="1196" bestFit="1" customWidth="1"/>
    <col min="12253" max="12254" width="11" style="1196" customWidth="1"/>
    <col min="12255" max="12255" width="13.625" style="1196" customWidth="1"/>
    <col min="12256" max="12256" width="13" style="1196" customWidth="1"/>
    <col min="12257" max="12257" width="15.125" style="1196" bestFit="1" customWidth="1"/>
    <col min="12258" max="12259" width="8.875" style="1196"/>
    <col min="12260" max="12260" width="1.625" style="1196" customWidth="1"/>
    <col min="12261" max="12300" width="8.625" style="1196" customWidth="1"/>
    <col min="12301" max="12503" width="8.875" style="1196"/>
    <col min="12504" max="12504" width="15.625" style="1196" customWidth="1"/>
    <col min="12505" max="12505" width="11" style="1196" bestFit="1" customWidth="1"/>
    <col min="12506" max="12507" width="15.125" style="1196" bestFit="1" customWidth="1"/>
    <col min="12508" max="12508" width="11" style="1196" bestFit="1" customWidth="1"/>
    <col min="12509" max="12510" width="11" style="1196" customWidth="1"/>
    <col min="12511" max="12511" width="13.625" style="1196" customWidth="1"/>
    <col min="12512" max="12512" width="13" style="1196" customWidth="1"/>
    <col min="12513" max="12513" width="15.125" style="1196" bestFit="1" customWidth="1"/>
    <col min="12514" max="12515" width="8.875" style="1196"/>
    <col min="12516" max="12516" width="1.625" style="1196" customWidth="1"/>
    <col min="12517" max="12556" width="8.625" style="1196" customWidth="1"/>
    <col min="12557" max="12759" width="8.875" style="1196"/>
    <col min="12760" max="12760" width="15.625" style="1196" customWidth="1"/>
    <col min="12761" max="12761" width="11" style="1196" bestFit="1" customWidth="1"/>
    <col min="12762" max="12763" width="15.125" style="1196" bestFit="1" customWidth="1"/>
    <col min="12764" max="12764" width="11" style="1196" bestFit="1" customWidth="1"/>
    <col min="12765" max="12766" width="11" style="1196" customWidth="1"/>
    <col min="12767" max="12767" width="13.625" style="1196" customWidth="1"/>
    <col min="12768" max="12768" width="13" style="1196" customWidth="1"/>
    <col min="12769" max="12769" width="15.125" style="1196" bestFit="1" customWidth="1"/>
    <col min="12770" max="12771" width="8.875" style="1196"/>
    <col min="12772" max="12772" width="1.625" style="1196" customWidth="1"/>
    <col min="12773" max="12812" width="8.625" style="1196" customWidth="1"/>
    <col min="12813" max="13015" width="8.875" style="1196"/>
    <col min="13016" max="13016" width="15.625" style="1196" customWidth="1"/>
    <col min="13017" max="13017" width="11" style="1196" bestFit="1" customWidth="1"/>
    <col min="13018" max="13019" width="15.125" style="1196" bestFit="1" customWidth="1"/>
    <col min="13020" max="13020" width="11" style="1196" bestFit="1" customWidth="1"/>
    <col min="13021" max="13022" width="11" style="1196" customWidth="1"/>
    <col min="13023" max="13023" width="13.625" style="1196" customWidth="1"/>
    <col min="13024" max="13024" width="13" style="1196" customWidth="1"/>
    <col min="13025" max="13025" width="15.125" style="1196" bestFit="1" customWidth="1"/>
    <col min="13026" max="13027" width="8.875" style="1196"/>
    <col min="13028" max="13028" width="1.625" style="1196" customWidth="1"/>
    <col min="13029" max="13068" width="8.625" style="1196" customWidth="1"/>
    <col min="13069" max="13271" width="8.875" style="1196"/>
    <col min="13272" max="13272" width="15.625" style="1196" customWidth="1"/>
    <col min="13273" max="13273" width="11" style="1196" bestFit="1" customWidth="1"/>
    <col min="13274" max="13275" width="15.125" style="1196" bestFit="1" customWidth="1"/>
    <col min="13276" max="13276" width="11" style="1196" bestFit="1" customWidth="1"/>
    <col min="13277" max="13278" width="11" style="1196" customWidth="1"/>
    <col min="13279" max="13279" width="13.625" style="1196" customWidth="1"/>
    <col min="13280" max="13280" width="13" style="1196" customWidth="1"/>
    <col min="13281" max="13281" width="15.125" style="1196" bestFit="1" customWidth="1"/>
    <col min="13282" max="13283" width="8.875" style="1196"/>
    <col min="13284" max="13284" width="1.625" style="1196" customWidth="1"/>
    <col min="13285" max="13324" width="8.625" style="1196" customWidth="1"/>
    <col min="13325" max="13527" width="8.875" style="1196"/>
    <col min="13528" max="13528" width="15.625" style="1196" customWidth="1"/>
    <col min="13529" max="13529" width="11" style="1196" bestFit="1" customWidth="1"/>
    <col min="13530" max="13531" width="15.125" style="1196" bestFit="1" customWidth="1"/>
    <col min="13532" max="13532" width="11" style="1196" bestFit="1" customWidth="1"/>
    <col min="13533" max="13534" width="11" style="1196" customWidth="1"/>
    <col min="13535" max="13535" width="13.625" style="1196" customWidth="1"/>
    <col min="13536" max="13536" width="13" style="1196" customWidth="1"/>
    <col min="13537" max="13537" width="15.125" style="1196" bestFit="1" customWidth="1"/>
    <col min="13538" max="13539" width="8.875" style="1196"/>
    <col min="13540" max="13540" width="1.625" style="1196" customWidth="1"/>
    <col min="13541" max="13580" width="8.625" style="1196" customWidth="1"/>
    <col min="13581" max="13783" width="8.875" style="1196"/>
    <col min="13784" max="13784" width="15.625" style="1196" customWidth="1"/>
    <col min="13785" max="13785" width="11" style="1196" bestFit="1" customWidth="1"/>
    <col min="13786" max="13787" width="15.125" style="1196" bestFit="1" customWidth="1"/>
    <col min="13788" max="13788" width="11" style="1196" bestFit="1" customWidth="1"/>
    <col min="13789" max="13790" width="11" style="1196" customWidth="1"/>
    <col min="13791" max="13791" width="13.625" style="1196" customWidth="1"/>
    <col min="13792" max="13792" width="13" style="1196" customWidth="1"/>
    <col min="13793" max="13793" width="15.125" style="1196" bestFit="1" customWidth="1"/>
    <col min="13794" max="13795" width="8.875" style="1196"/>
    <col min="13796" max="13796" width="1.625" style="1196" customWidth="1"/>
    <col min="13797" max="13836" width="8.625" style="1196" customWidth="1"/>
    <col min="13837" max="14039" width="8.875" style="1196"/>
    <col min="14040" max="14040" width="15.625" style="1196" customWidth="1"/>
    <col min="14041" max="14041" width="11" style="1196" bestFit="1" customWidth="1"/>
    <col min="14042" max="14043" width="15.125" style="1196" bestFit="1" customWidth="1"/>
    <col min="14044" max="14044" width="11" style="1196" bestFit="1" customWidth="1"/>
    <col min="14045" max="14046" width="11" style="1196" customWidth="1"/>
    <col min="14047" max="14047" width="13.625" style="1196" customWidth="1"/>
    <col min="14048" max="14048" width="13" style="1196" customWidth="1"/>
    <col min="14049" max="14049" width="15.125" style="1196" bestFit="1" customWidth="1"/>
    <col min="14050" max="14051" width="8.875" style="1196"/>
    <col min="14052" max="14052" width="1.625" style="1196" customWidth="1"/>
    <col min="14053" max="14092" width="8.625" style="1196" customWidth="1"/>
    <col min="14093" max="14295" width="8.875" style="1196"/>
    <col min="14296" max="14296" width="15.625" style="1196" customWidth="1"/>
    <col min="14297" max="14297" width="11" style="1196" bestFit="1" customWidth="1"/>
    <col min="14298" max="14299" width="15.125" style="1196" bestFit="1" customWidth="1"/>
    <col min="14300" max="14300" width="11" style="1196" bestFit="1" customWidth="1"/>
    <col min="14301" max="14302" width="11" style="1196" customWidth="1"/>
    <col min="14303" max="14303" width="13.625" style="1196" customWidth="1"/>
    <col min="14304" max="14304" width="13" style="1196" customWidth="1"/>
    <col min="14305" max="14305" width="15.125" style="1196" bestFit="1" customWidth="1"/>
    <col min="14306" max="14307" width="8.875" style="1196"/>
    <col min="14308" max="14308" width="1.625" style="1196" customWidth="1"/>
    <col min="14309" max="14348" width="8.625" style="1196" customWidth="1"/>
    <col min="14349" max="14551" width="8.875" style="1196"/>
    <col min="14552" max="14552" width="15.625" style="1196" customWidth="1"/>
    <col min="14553" max="14553" width="11" style="1196" bestFit="1" customWidth="1"/>
    <col min="14554" max="14555" width="15.125" style="1196" bestFit="1" customWidth="1"/>
    <col min="14556" max="14556" width="11" style="1196" bestFit="1" customWidth="1"/>
    <col min="14557" max="14558" width="11" style="1196" customWidth="1"/>
    <col min="14559" max="14559" width="13.625" style="1196" customWidth="1"/>
    <col min="14560" max="14560" width="13" style="1196" customWidth="1"/>
    <col min="14561" max="14561" width="15.125" style="1196" bestFit="1" customWidth="1"/>
    <col min="14562" max="14563" width="8.875" style="1196"/>
    <col min="14564" max="14564" width="1.625" style="1196" customWidth="1"/>
    <col min="14565" max="14604" width="8.625" style="1196" customWidth="1"/>
    <col min="14605" max="14807" width="8.875" style="1196"/>
    <col min="14808" max="14808" width="15.625" style="1196" customWidth="1"/>
    <col min="14809" max="14809" width="11" style="1196" bestFit="1" customWidth="1"/>
    <col min="14810" max="14811" width="15.125" style="1196" bestFit="1" customWidth="1"/>
    <col min="14812" max="14812" width="11" style="1196" bestFit="1" customWidth="1"/>
    <col min="14813" max="14814" width="11" style="1196" customWidth="1"/>
    <col min="14815" max="14815" width="13.625" style="1196" customWidth="1"/>
    <col min="14816" max="14816" width="13" style="1196" customWidth="1"/>
    <col min="14817" max="14817" width="15.125" style="1196" bestFit="1" customWidth="1"/>
    <col min="14818" max="14819" width="8.875" style="1196"/>
    <col min="14820" max="14820" width="1.625" style="1196" customWidth="1"/>
    <col min="14821" max="14860" width="8.625" style="1196" customWidth="1"/>
    <col min="14861" max="15063" width="8.875" style="1196"/>
    <col min="15064" max="15064" width="15.625" style="1196" customWidth="1"/>
    <col min="15065" max="15065" width="11" style="1196" bestFit="1" customWidth="1"/>
    <col min="15066" max="15067" width="15.125" style="1196" bestFit="1" customWidth="1"/>
    <col min="15068" max="15068" width="11" style="1196" bestFit="1" customWidth="1"/>
    <col min="15069" max="15070" width="11" style="1196" customWidth="1"/>
    <col min="15071" max="15071" width="13.625" style="1196" customWidth="1"/>
    <col min="15072" max="15072" width="13" style="1196" customWidth="1"/>
    <col min="15073" max="15073" width="15.125" style="1196" bestFit="1" customWidth="1"/>
    <col min="15074" max="15075" width="8.875" style="1196"/>
    <col min="15076" max="15076" width="1.625" style="1196" customWidth="1"/>
    <col min="15077" max="15116" width="8.625" style="1196" customWidth="1"/>
    <col min="15117" max="15319" width="8.875" style="1196"/>
    <col min="15320" max="15320" width="15.625" style="1196" customWidth="1"/>
    <col min="15321" max="15321" width="11" style="1196" bestFit="1" customWidth="1"/>
    <col min="15322" max="15323" width="15.125" style="1196" bestFit="1" customWidth="1"/>
    <col min="15324" max="15324" width="11" style="1196" bestFit="1" customWidth="1"/>
    <col min="15325" max="15326" width="11" style="1196" customWidth="1"/>
    <col min="15327" max="15327" width="13.625" style="1196" customWidth="1"/>
    <col min="15328" max="15328" width="13" style="1196" customWidth="1"/>
    <col min="15329" max="15329" width="15.125" style="1196" bestFit="1" customWidth="1"/>
    <col min="15330" max="15331" width="8.875" style="1196"/>
    <col min="15332" max="15332" width="1.625" style="1196" customWidth="1"/>
    <col min="15333" max="15372" width="8.625" style="1196" customWidth="1"/>
    <col min="15373" max="15575" width="8.875" style="1196"/>
    <col min="15576" max="15576" width="15.625" style="1196" customWidth="1"/>
    <col min="15577" max="15577" width="11" style="1196" bestFit="1" customWidth="1"/>
    <col min="15578" max="15579" width="15.125" style="1196" bestFit="1" customWidth="1"/>
    <col min="15580" max="15580" width="11" style="1196" bestFit="1" customWidth="1"/>
    <col min="15581" max="15582" width="11" style="1196" customWidth="1"/>
    <col min="15583" max="15583" width="13.625" style="1196" customWidth="1"/>
    <col min="15584" max="15584" width="13" style="1196" customWidth="1"/>
    <col min="15585" max="15585" width="15.125" style="1196" bestFit="1" customWidth="1"/>
    <col min="15586" max="15587" width="8.875" style="1196"/>
    <col min="15588" max="15588" width="1.625" style="1196" customWidth="1"/>
    <col min="15589" max="15628" width="8.625" style="1196" customWidth="1"/>
    <col min="15629" max="15831" width="8.875" style="1196"/>
    <col min="15832" max="15832" width="15.625" style="1196" customWidth="1"/>
    <col min="15833" max="15833" width="11" style="1196" bestFit="1" customWidth="1"/>
    <col min="15834" max="15835" width="15.125" style="1196" bestFit="1" customWidth="1"/>
    <col min="15836" max="15836" width="11" style="1196" bestFit="1" customWidth="1"/>
    <col min="15837" max="15838" width="11" style="1196" customWidth="1"/>
    <col min="15839" max="15839" width="13.625" style="1196" customWidth="1"/>
    <col min="15840" max="15840" width="13" style="1196" customWidth="1"/>
    <col min="15841" max="15841" width="15.125" style="1196" bestFit="1" customWidth="1"/>
    <col min="15842" max="15843" width="8.875" style="1196"/>
    <col min="15844" max="15844" width="1.625" style="1196" customWidth="1"/>
    <col min="15845" max="15884" width="8.625" style="1196" customWidth="1"/>
    <col min="15885" max="16087" width="8.875" style="1196"/>
    <col min="16088" max="16088" width="15.625" style="1196" customWidth="1"/>
    <col min="16089" max="16089" width="11" style="1196" bestFit="1" customWidth="1"/>
    <col min="16090" max="16091" width="15.125" style="1196" bestFit="1" customWidth="1"/>
    <col min="16092" max="16092" width="11" style="1196" bestFit="1" customWidth="1"/>
    <col min="16093" max="16094" width="11" style="1196" customWidth="1"/>
    <col min="16095" max="16095" width="13.625" style="1196" customWidth="1"/>
    <col min="16096" max="16096" width="13" style="1196" customWidth="1"/>
    <col min="16097" max="16097" width="15.125" style="1196" bestFit="1" customWidth="1"/>
    <col min="16098" max="16099" width="8.875" style="1196"/>
    <col min="16100" max="16100" width="1.625" style="1196" customWidth="1"/>
    <col min="16101" max="16140" width="8.625" style="1196" customWidth="1"/>
    <col min="16141" max="16384" width="8.875" style="1196"/>
  </cols>
  <sheetData>
    <row r="1" spans="2:13" ht="50.1" customHeight="1" thickBot="1">
      <c r="B1" s="1406" t="s">
        <v>1056</v>
      </c>
    </row>
    <row r="2" spans="2:13" ht="39.950000000000003" customHeight="1" thickBot="1">
      <c r="F2" s="1198" t="s">
        <v>210</v>
      </c>
      <c r="G2" s="1199">
        <f>SUM(M5:M41)</f>
        <v>241.80387520864872</v>
      </c>
      <c r="H2" s="1200" t="s">
        <v>271</v>
      </c>
      <c r="I2" s="1201"/>
    </row>
    <row r="3" spans="2:13" ht="15" customHeight="1">
      <c r="E3" s="1202"/>
      <c r="F3" s="1202"/>
      <c r="G3" s="1203"/>
    </row>
    <row r="4" spans="2:13" ht="35.1" customHeight="1" thickBot="1">
      <c r="B4" s="1408" t="s">
        <v>217</v>
      </c>
      <c r="C4" s="1409" t="s">
        <v>218</v>
      </c>
      <c r="D4" s="1410" t="s">
        <v>219</v>
      </c>
      <c r="E4" s="1409" t="s">
        <v>211</v>
      </c>
      <c r="F4" s="1410" t="s">
        <v>212</v>
      </c>
      <c r="G4" s="1418" t="s">
        <v>213</v>
      </c>
      <c r="H4" s="1410" t="s">
        <v>214</v>
      </c>
      <c r="I4" s="1410" t="s">
        <v>267</v>
      </c>
      <c r="J4" s="1410" t="s">
        <v>269</v>
      </c>
      <c r="K4" s="1409" t="s">
        <v>215</v>
      </c>
      <c r="L4" s="1410" t="s">
        <v>273</v>
      </c>
      <c r="M4" s="1409" t="s">
        <v>216</v>
      </c>
    </row>
    <row r="5" spans="2:13" ht="18" customHeight="1" thickTop="1" thickBot="1">
      <c r="B5" s="1411" t="s">
        <v>41</v>
      </c>
      <c r="C5" s="1409">
        <v>0</v>
      </c>
      <c r="D5" s="1412">
        <f t="array" ref="D5:D41">MMULT(図13!C245:AM281,C5:C41)</f>
        <v>0.29903752501378944</v>
      </c>
      <c r="E5" s="1413">
        <f t="array" ref="E5:E41">TRANSPOSE(図12!D52:AN52)</f>
        <v>0.12957340338920686</v>
      </c>
      <c r="F5" s="1416">
        <f>D5*E5</f>
        <v>3.8747309857121777E-2</v>
      </c>
      <c r="G5" s="1425">
        <v>0.70599999999999996</v>
      </c>
      <c r="H5" s="1417">
        <f t="shared" ref="H5:H41" si="0">F5*$G$5</f>
        <v>2.7355600759127973E-2</v>
      </c>
      <c r="I5" s="1412">
        <f t="array" ref="I5:I41">図11!BE5:BE41</f>
        <v>1.2707657857716837E-2</v>
      </c>
      <c r="J5" s="1412">
        <f t="shared" ref="J5:J41" si="1">I5*SUM($H$5:$H$41)</f>
        <v>1.0933948452763849</v>
      </c>
      <c r="K5" s="1412">
        <f t="array" ref="K5:K41">MMULT(図13!C245:AM281,J5:J41)</f>
        <v>2.1284044061443512</v>
      </c>
      <c r="L5" s="1412">
        <f t="array" ref="L5:L41">TRANSPOSE(図12!D53:AN53)</f>
        <v>0.46023130322767636</v>
      </c>
      <c r="M5" s="1412">
        <f>(D5+K5)*L5</f>
        <v>1.1171847634864185</v>
      </c>
    </row>
    <row r="6" spans="2:13" ht="18" customHeight="1" thickTop="1">
      <c r="B6" s="1411" t="s">
        <v>0</v>
      </c>
      <c r="C6" s="1409">
        <v>0</v>
      </c>
      <c r="D6" s="1412">
        <v>0.34255676611685543</v>
      </c>
      <c r="E6" s="1413">
        <v>7.7491084955261635E-2</v>
      </c>
      <c r="F6" s="1412">
        <f t="shared" ref="F6:F41" si="2">D6*E6</f>
        <v>2.6545095465160935E-2</v>
      </c>
      <c r="G6" s="1678"/>
      <c r="H6" s="1412">
        <f t="shared" si="0"/>
        <v>1.8740837398403619E-2</v>
      </c>
      <c r="I6" s="1412">
        <v>9.0908742300492432E-4</v>
      </c>
      <c r="J6" s="1412">
        <f t="shared" si="1"/>
        <v>7.821988232202573E-2</v>
      </c>
      <c r="K6" s="1412">
        <v>1.1265968113076832</v>
      </c>
      <c r="L6" s="1412">
        <v>0.19338023877191124</v>
      </c>
      <c r="M6" s="1412">
        <f t="shared" ref="M6:M41" si="3">(D6+K6)*L6</f>
        <v>0.28410526959496485</v>
      </c>
    </row>
    <row r="7" spans="2:13" ht="18" customHeight="1">
      <c r="B7" s="1411" t="s">
        <v>1</v>
      </c>
      <c r="C7" s="1409">
        <v>0</v>
      </c>
      <c r="D7" s="1412">
        <v>2.4098677869766452E-2</v>
      </c>
      <c r="E7" s="1413">
        <v>0.14882897434409559</v>
      </c>
      <c r="F7" s="1412">
        <f>D7*E7</f>
        <v>3.5865815104060956E-3</v>
      </c>
      <c r="G7" s="1679"/>
      <c r="H7" s="1412">
        <f t="shared" si="0"/>
        <v>2.5321265463467031E-3</v>
      </c>
      <c r="I7" s="1412">
        <v>8.3017923866307835E-4</v>
      </c>
      <c r="J7" s="1412">
        <f t="shared" si="1"/>
        <v>7.1430448503810348E-2</v>
      </c>
      <c r="K7" s="1412">
        <v>0.12117548133349097</v>
      </c>
      <c r="L7" s="1412">
        <v>0.72460078011207685</v>
      </c>
      <c r="M7" s="1412">
        <f t="shared" si="3"/>
        <v>0.10526576908880637</v>
      </c>
    </row>
    <row r="8" spans="2:13" ht="18" customHeight="1">
      <c r="B8" s="1411" t="s">
        <v>42</v>
      </c>
      <c r="C8" s="1414">
        <v>88.581768465495117</v>
      </c>
      <c r="D8" s="1412">
        <v>91.026674731931536</v>
      </c>
      <c r="E8" s="1413">
        <v>0.2350882446991063</v>
      </c>
      <c r="F8" s="1412">
        <f t="shared" si="2"/>
        <v>21.399301183526276</v>
      </c>
      <c r="G8" s="1679"/>
      <c r="H8" s="1412">
        <f t="shared" si="0"/>
        <v>15.107906635569551</v>
      </c>
      <c r="I8" s="1412">
        <v>1.2635352837387158E-3</v>
      </c>
      <c r="J8" s="1412">
        <f t="shared" si="1"/>
        <v>0.10871735622200372</v>
      </c>
      <c r="K8" s="1412">
        <v>0.43356854603434941</v>
      </c>
      <c r="L8" s="1412">
        <v>0.54916215838449289</v>
      </c>
      <c r="M8" s="1412">
        <f t="shared" si="3"/>
        <v>50.226504604898551</v>
      </c>
    </row>
    <row r="9" spans="2:13" ht="18" customHeight="1">
      <c r="B9" s="1411" t="s">
        <v>193</v>
      </c>
      <c r="C9" s="1414">
        <v>149.90760817237634</v>
      </c>
      <c r="D9" s="1412">
        <v>149.90760972167868</v>
      </c>
      <c r="E9" s="1413">
        <v>0.38979108132984219</v>
      </c>
      <c r="F9" s="1412">
        <f t="shared" si="2"/>
        <v>58.432649292985097</v>
      </c>
      <c r="G9" s="1679"/>
      <c r="H9" s="1412">
        <f t="shared" si="0"/>
        <v>41.253450400847477</v>
      </c>
      <c r="I9" s="1412">
        <v>3.1516064791534471E-6</v>
      </c>
      <c r="J9" s="1412">
        <f t="shared" si="1"/>
        <v>2.711711565757534E-4</v>
      </c>
      <c r="K9" s="1412">
        <v>4.2786191924629717E-4</v>
      </c>
      <c r="L9" s="1412">
        <v>0.41523283723402166</v>
      </c>
      <c r="M9" s="1412">
        <f t="shared" si="3"/>
        <v>62.246739770021712</v>
      </c>
    </row>
    <row r="10" spans="2:13" ht="18" customHeight="1">
      <c r="B10" s="1411" t="s">
        <v>194</v>
      </c>
      <c r="C10" s="1414">
        <v>102.20973284480205</v>
      </c>
      <c r="D10" s="1412">
        <v>102.20973490310081</v>
      </c>
      <c r="E10" s="1413">
        <v>0.26380998540262895</v>
      </c>
      <c r="F10" s="1412">
        <f t="shared" si="2"/>
        <v>26.963948672793599</v>
      </c>
      <c r="G10" s="1679"/>
      <c r="H10" s="1412">
        <f t="shared" si="0"/>
        <v>19.036547762992281</v>
      </c>
      <c r="I10" s="1412">
        <v>4.1870121560867653E-6</v>
      </c>
      <c r="J10" s="1412">
        <f t="shared" si="1"/>
        <v>3.6025973942906917E-4</v>
      </c>
      <c r="K10" s="1412">
        <v>5.6842853600556919E-4</v>
      </c>
      <c r="L10" s="1412">
        <v>0.47815064024328396</v>
      </c>
      <c r="M10" s="1412">
        <f t="shared" si="3"/>
        <v>48.871921977482401</v>
      </c>
    </row>
    <row r="11" spans="2:13" ht="18" customHeight="1">
      <c r="B11" s="1411" t="s">
        <v>43</v>
      </c>
      <c r="C11" s="1409">
        <v>0</v>
      </c>
      <c r="D11" s="1412">
        <v>7.6564111440841534E-2</v>
      </c>
      <c r="E11" s="1413">
        <v>0.24550799440833829</v>
      </c>
      <c r="F11" s="1412">
        <f t="shared" si="2"/>
        <v>1.8797101443497513E-2</v>
      </c>
      <c r="G11" s="1679"/>
      <c r="H11" s="1412">
        <f t="shared" si="0"/>
        <v>1.3270753619109243E-2</v>
      </c>
      <c r="I11" s="1412">
        <v>-2.7106899068074649E-5</v>
      </c>
      <c r="J11" s="1412">
        <f t="shared" si="1"/>
        <v>-2.3323372445428086E-3</v>
      </c>
      <c r="K11" s="1412">
        <v>0.12578379823576652</v>
      </c>
      <c r="L11" s="1412">
        <v>0.33364534858818651</v>
      </c>
      <c r="M11" s="1412">
        <f t="shared" si="3"/>
        <v>6.7512438860142771E-2</v>
      </c>
    </row>
    <row r="12" spans="2:13" ht="18" customHeight="1">
      <c r="B12" s="1411" t="s">
        <v>44</v>
      </c>
      <c r="C12" s="1409">
        <v>0</v>
      </c>
      <c r="D12" s="1412">
        <v>3.2297188976743918</v>
      </c>
      <c r="E12" s="1413">
        <v>9.7564321931376818E-2</v>
      </c>
      <c r="F12" s="1412">
        <f t="shared" si="2"/>
        <v>0.31510533428055582</v>
      </c>
      <c r="G12" s="1679"/>
      <c r="H12" s="1412">
        <f t="shared" si="0"/>
        <v>0.22246436600207239</v>
      </c>
      <c r="I12" s="1412">
        <v>0.10103639739719068</v>
      </c>
      <c r="J12" s="1412">
        <f t="shared" si="1"/>
        <v>8.6933939626253895</v>
      </c>
      <c r="K12" s="1412">
        <v>9.5123746482355198</v>
      </c>
      <c r="L12" s="1412">
        <v>0.37146882486822141</v>
      </c>
      <c r="M12" s="1412">
        <f t="shared" si="3"/>
        <v>4.7332905158601033</v>
      </c>
    </row>
    <row r="13" spans="2:13" ht="18" customHeight="1">
      <c r="B13" s="1411" t="s">
        <v>45</v>
      </c>
      <c r="C13" s="1409">
        <v>0</v>
      </c>
      <c r="D13" s="1412">
        <v>6.7864369627856039E-2</v>
      </c>
      <c r="E13" s="1413">
        <v>0.38763412207825287</v>
      </c>
      <c r="F13" s="1412">
        <f t="shared" si="2"/>
        <v>2.6306545341088023E-2</v>
      </c>
      <c r="G13" s="1679"/>
      <c r="H13" s="1412">
        <f t="shared" si="0"/>
        <v>1.8572421010808145E-2</v>
      </c>
      <c r="I13" s="1412">
        <v>1.6498033101703322E-2</v>
      </c>
      <c r="J13" s="1412">
        <f t="shared" si="1"/>
        <v>1.4195270719889046</v>
      </c>
      <c r="K13" s="1412">
        <v>1.4461801390011775</v>
      </c>
      <c r="L13" s="1412">
        <v>0.4759660488553224</v>
      </c>
      <c r="M13" s="1412">
        <f t="shared" si="3"/>
        <v>0.72063378256325916</v>
      </c>
    </row>
    <row r="14" spans="2:13" ht="18" customHeight="1">
      <c r="B14" s="1411" t="s">
        <v>46</v>
      </c>
      <c r="C14" s="1409">
        <v>0</v>
      </c>
      <c r="D14" s="1412">
        <v>0.14562121111440182</v>
      </c>
      <c r="E14" s="1413">
        <v>0.15864884027989531</v>
      </c>
      <c r="F14" s="1412">
        <f t="shared" si="2"/>
        <v>2.3102636263453651E-2</v>
      </c>
      <c r="G14" s="1679"/>
      <c r="H14" s="1412">
        <f t="shared" si="0"/>
        <v>1.6310461201998278E-2</v>
      </c>
      <c r="I14" s="1412">
        <v>1.5193481012434331E-3</v>
      </c>
      <c r="J14" s="1412">
        <f t="shared" si="1"/>
        <v>0.13072805395616041</v>
      </c>
      <c r="K14" s="1412">
        <v>0.31338461469871082</v>
      </c>
      <c r="L14" s="1412">
        <v>0.25020945211278467</v>
      </c>
      <c r="M14" s="1412">
        <f t="shared" si="3"/>
        <v>0.1148475961932752</v>
      </c>
    </row>
    <row r="15" spans="2:13" ht="18" customHeight="1">
      <c r="B15" s="1411" t="s">
        <v>47</v>
      </c>
      <c r="C15" s="1409">
        <v>0</v>
      </c>
      <c r="D15" s="1412">
        <v>1.6093205649972997</v>
      </c>
      <c r="E15" s="1413">
        <v>0.10804407706737545</v>
      </c>
      <c r="F15" s="1412">
        <f t="shared" si="2"/>
        <v>0.17387755515068046</v>
      </c>
      <c r="G15" s="1679"/>
      <c r="H15" s="1412">
        <f t="shared" si="0"/>
        <v>0.1227575539363804</v>
      </c>
      <c r="I15" s="1412">
        <v>8.7196016638891836E-3</v>
      </c>
      <c r="J15" s="1412">
        <f t="shared" si="1"/>
        <v>0.75025371464264246</v>
      </c>
      <c r="K15" s="1412">
        <v>0.83078701415110057</v>
      </c>
      <c r="L15" s="1412">
        <v>0.2156554048360588</v>
      </c>
      <c r="M15" s="1412">
        <f t="shared" si="3"/>
        <v>0.52622238782478359</v>
      </c>
    </row>
    <row r="16" spans="2:13" ht="18" customHeight="1">
      <c r="B16" s="1411" t="s">
        <v>2</v>
      </c>
      <c r="C16" s="1409">
        <v>0</v>
      </c>
      <c r="D16" s="1412">
        <v>1.7299304971281579</v>
      </c>
      <c r="E16" s="1413">
        <v>0.10812970824998998</v>
      </c>
      <c r="F16" s="1412">
        <f t="shared" si="2"/>
        <v>0.18705687994722783</v>
      </c>
      <c r="G16" s="1679"/>
      <c r="H16" s="1412">
        <f t="shared" si="0"/>
        <v>0.13206215724274284</v>
      </c>
      <c r="I16" s="1412">
        <v>2.2117019195807906E-2</v>
      </c>
      <c r="J16" s="1412">
        <f t="shared" si="1"/>
        <v>1.9029970001033747</v>
      </c>
      <c r="K16" s="1412">
        <v>1.9764307571698359</v>
      </c>
      <c r="L16" s="1412">
        <v>0.20578154165534385</v>
      </c>
      <c r="M16" s="1412">
        <f t="shared" si="3"/>
        <v>0.76270073284107498</v>
      </c>
    </row>
    <row r="17" spans="2:13" ht="18" customHeight="1">
      <c r="B17" s="1411" t="s">
        <v>48</v>
      </c>
      <c r="C17" s="1409">
        <v>0</v>
      </c>
      <c r="D17" s="1412">
        <v>7.1827295320615728E-2</v>
      </c>
      <c r="E17" s="1413">
        <v>0.20544586011799276</v>
      </c>
      <c r="F17" s="1412">
        <f t="shared" si="2"/>
        <v>1.4756620467092975E-2</v>
      </c>
      <c r="G17" s="1679"/>
      <c r="H17" s="1412">
        <f t="shared" si="0"/>
        <v>1.041817404976764E-2</v>
      </c>
      <c r="I17" s="1412">
        <v>7.5857825864354331E-4</v>
      </c>
      <c r="J17" s="1412">
        <f t="shared" si="1"/>
        <v>6.5269742624988164E-2</v>
      </c>
      <c r="K17" s="1412">
        <v>0.19908856871080949</v>
      </c>
      <c r="L17" s="1412">
        <v>0.33532836816968958</v>
      </c>
      <c r="M17" s="1412">
        <f t="shared" si="3"/>
        <v>9.0845774596939308E-2</v>
      </c>
    </row>
    <row r="18" spans="2:13" ht="18" customHeight="1">
      <c r="B18" s="1411" t="s">
        <v>49</v>
      </c>
      <c r="C18" s="1409">
        <v>0</v>
      </c>
      <c r="D18" s="1412">
        <v>1.1594460509973519E-2</v>
      </c>
      <c r="E18" s="1413">
        <v>0.18054282540590516</v>
      </c>
      <c r="F18" s="1412">
        <f t="shared" si="2"/>
        <v>2.093296659527811E-3</v>
      </c>
      <c r="G18" s="1679"/>
      <c r="H18" s="1412">
        <f t="shared" si="0"/>
        <v>1.4778674416266345E-3</v>
      </c>
      <c r="I18" s="1412">
        <v>-1.118989513306564E-4</v>
      </c>
      <c r="J18" s="1412">
        <f t="shared" si="1"/>
        <v>-9.6280320061084123E-3</v>
      </c>
      <c r="K18" s="1412">
        <v>6.5602592839155878E-3</v>
      </c>
      <c r="L18" s="1412">
        <v>0.32498460187704115</v>
      </c>
      <c r="M18" s="1412">
        <f t="shared" si="3"/>
        <v>5.9000043844062901E-3</v>
      </c>
    </row>
    <row r="19" spans="2:13" ht="18" customHeight="1">
      <c r="B19" s="1411" t="s">
        <v>50</v>
      </c>
      <c r="C19" s="1409">
        <v>0</v>
      </c>
      <c r="D19" s="1412">
        <v>6.5865121844387747E-4</v>
      </c>
      <c r="E19" s="1413">
        <v>0.26425051127427024</v>
      </c>
      <c r="F19" s="1412">
        <f t="shared" si="2"/>
        <v>1.7404892122521568E-4</v>
      </c>
      <c r="G19" s="1679"/>
      <c r="H19" s="1412">
        <f t="shared" si="0"/>
        <v>1.2287853838500225E-4</v>
      </c>
      <c r="I19" s="1412">
        <v>3.5799373818430402E-4</v>
      </c>
      <c r="J19" s="1412">
        <f t="shared" si="1"/>
        <v>3.0802568998522673E-2</v>
      </c>
      <c r="K19" s="1412">
        <v>3.2569811848156542E-2</v>
      </c>
      <c r="L19" s="1412">
        <v>0.34276400718074096</v>
      </c>
      <c r="M19" s="1412">
        <f t="shared" si="3"/>
        <v>1.1389521153165211E-2</v>
      </c>
    </row>
    <row r="20" spans="2:13" ht="18" customHeight="1">
      <c r="B20" s="1411" t="s">
        <v>51</v>
      </c>
      <c r="C20" s="1409">
        <v>0</v>
      </c>
      <c r="D20" s="1412">
        <v>5.0931684284771447E-2</v>
      </c>
      <c r="E20" s="1413">
        <v>0.28024985176583422</v>
      </c>
      <c r="F20" s="1412">
        <f t="shared" si="2"/>
        <v>1.4273596970991467E-2</v>
      </c>
      <c r="G20" s="1679"/>
      <c r="H20" s="1412">
        <f t="shared" si="0"/>
        <v>1.0077159461519975E-2</v>
      </c>
      <c r="I20" s="1412">
        <v>1.5903813632553089E-3</v>
      </c>
      <c r="J20" s="1412">
        <f t="shared" si="1"/>
        <v>0.13683991212834024</v>
      </c>
      <c r="K20" s="1412">
        <v>0.20060513701091581</v>
      </c>
      <c r="L20" s="1412">
        <v>0.33739207253468106</v>
      </c>
      <c r="M20" s="1412">
        <f t="shared" si="3"/>
        <v>8.4866529455737624E-2</v>
      </c>
    </row>
    <row r="21" spans="2:13" ht="18" customHeight="1">
      <c r="B21" s="1411" t="s">
        <v>52</v>
      </c>
      <c r="C21" s="1409">
        <v>0</v>
      </c>
      <c r="D21" s="1412">
        <v>3.9116260849424579E-2</v>
      </c>
      <c r="E21" s="1413">
        <v>0.25674921716054305</v>
      </c>
      <c r="F21" s="1412">
        <f t="shared" si="2"/>
        <v>1.004306935133736E-2</v>
      </c>
      <c r="G21" s="1679"/>
      <c r="H21" s="1412">
        <f t="shared" si="0"/>
        <v>7.0904069620441757E-3</v>
      </c>
      <c r="I21" s="1412">
        <v>2.9946258893499367E-4</v>
      </c>
      <c r="J21" s="1412">
        <f t="shared" si="1"/>
        <v>2.5766420119330467E-2</v>
      </c>
      <c r="K21" s="1412">
        <v>5.4339864493030667E-2</v>
      </c>
      <c r="L21" s="1412">
        <v>0.32344556882298353</v>
      </c>
      <c r="M21" s="1412">
        <f t="shared" si="3"/>
        <v>3.0227969621382484E-2</v>
      </c>
    </row>
    <row r="22" spans="2:13" ht="18" customHeight="1">
      <c r="B22" s="1411" t="s">
        <v>53</v>
      </c>
      <c r="C22" s="1409">
        <v>0</v>
      </c>
      <c r="D22" s="1412">
        <v>3.7344890747677564E-2</v>
      </c>
      <c r="E22" s="1413">
        <v>0.19695992847155502</v>
      </c>
      <c r="F22" s="1412">
        <f t="shared" si="2"/>
        <v>7.3554470104406104E-3</v>
      </c>
      <c r="G22" s="1679"/>
      <c r="H22" s="1412">
        <f t="shared" si="0"/>
        <v>5.1929455893710711E-3</v>
      </c>
      <c r="I22" s="1412">
        <v>2.3079757317664092E-2</v>
      </c>
      <c r="J22" s="1412">
        <f t="shared" si="1"/>
        <v>1.9858331066129145</v>
      </c>
      <c r="K22" s="1412">
        <v>2.0611093035866235</v>
      </c>
      <c r="L22" s="1412">
        <v>0.23216071950722039</v>
      </c>
      <c r="M22" s="1412">
        <f t="shared" si="3"/>
        <v>0.48717863560959579</v>
      </c>
    </row>
    <row r="23" spans="2:13" ht="18" customHeight="1">
      <c r="B23" s="1411" t="s">
        <v>54</v>
      </c>
      <c r="C23" s="1409">
        <v>0</v>
      </c>
      <c r="D23" s="1412">
        <v>2.0655682348189135</v>
      </c>
      <c r="E23" s="1413">
        <v>5.7805787120594379E-2</v>
      </c>
      <c r="F23" s="1412">
        <f t="shared" si="2"/>
        <v>0.11940179766500401</v>
      </c>
      <c r="G23" s="1679"/>
      <c r="H23" s="1412">
        <f t="shared" si="0"/>
        <v>8.4297669151492824E-2</v>
      </c>
      <c r="I23" s="1412">
        <v>1.8908256232265972E-2</v>
      </c>
      <c r="J23" s="1412">
        <f t="shared" si="1"/>
        <v>1.6269079738380041</v>
      </c>
      <c r="K23" s="1412">
        <v>1.8684806235136271</v>
      </c>
      <c r="L23" s="1412">
        <v>7.7562715890123216E-2</v>
      </c>
      <c r="M23" s="1412">
        <f t="shared" si="3"/>
        <v>0.30513551389671045</v>
      </c>
    </row>
    <row r="24" spans="2:13" ht="18" customHeight="1">
      <c r="B24" s="1411" t="s">
        <v>3</v>
      </c>
      <c r="C24" s="1409">
        <v>0</v>
      </c>
      <c r="D24" s="1412">
        <v>1.1783509994270529E-3</v>
      </c>
      <c r="E24" s="1413">
        <v>0.18424734845139598</v>
      </c>
      <c r="F24" s="1412">
        <f t="shared" si="2"/>
        <v>2.1710804718948692E-4</v>
      </c>
      <c r="G24" s="1679"/>
      <c r="H24" s="1412">
        <f t="shared" si="0"/>
        <v>1.5327828131577777E-4</v>
      </c>
      <c r="I24" s="1412">
        <v>3.024853890332661E-3</v>
      </c>
      <c r="J24" s="1412">
        <f t="shared" si="1"/>
        <v>0.26026508491456807</v>
      </c>
      <c r="K24" s="1412">
        <v>0.26462413849049088</v>
      </c>
      <c r="L24" s="1412">
        <v>0.23077334166661007</v>
      </c>
      <c r="M24" s="1412">
        <f t="shared" si="3"/>
        <v>6.1340128722892358E-2</v>
      </c>
    </row>
    <row r="25" spans="2:13" ht="18" customHeight="1">
      <c r="B25" s="1411" t="s">
        <v>55</v>
      </c>
      <c r="C25" s="1409">
        <v>0</v>
      </c>
      <c r="D25" s="1412">
        <v>1.3846544806735315</v>
      </c>
      <c r="E25" s="1413">
        <v>0.2897958873182967</v>
      </c>
      <c r="F25" s="1412">
        <f t="shared" si="2"/>
        <v>0.40126717385604138</v>
      </c>
      <c r="G25" s="1679"/>
      <c r="H25" s="1412">
        <f t="shared" si="0"/>
        <v>0.28329462474236522</v>
      </c>
      <c r="I25" s="1412">
        <v>1.0777057141086512E-2</v>
      </c>
      <c r="J25" s="1412">
        <f t="shared" si="1"/>
        <v>0.92728171133104298</v>
      </c>
      <c r="K25" s="1412">
        <v>1.2957094259976099</v>
      </c>
      <c r="L25" s="1412">
        <v>0.38320144190598776</v>
      </c>
      <c r="M25" s="1412">
        <f t="shared" si="3"/>
        <v>1.0271193138691479</v>
      </c>
    </row>
    <row r="26" spans="2:13" ht="18" customHeight="1">
      <c r="B26" s="1411" t="s">
        <v>56</v>
      </c>
      <c r="C26" s="1409">
        <v>0</v>
      </c>
      <c r="D26" s="1412">
        <v>0.45294914519153462</v>
      </c>
      <c r="E26" s="1413">
        <v>0.33153640617858116</v>
      </c>
      <c r="F26" s="1412">
        <f t="shared" si="2"/>
        <v>0.15016913177846175</v>
      </c>
      <c r="G26" s="1679"/>
      <c r="H26" s="1412">
        <f t="shared" si="0"/>
        <v>0.106019407035594</v>
      </c>
      <c r="I26" s="1412">
        <v>0</v>
      </c>
      <c r="J26" s="1412">
        <f t="shared" si="1"/>
        <v>0</v>
      </c>
      <c r="K26" s="1412">
        <v>1.49959186455792</v>
      </c>
      <c r="L26" s="1412">
        <v>0.38199138666286353</v>
      </c>
      <c r="M26" s="1412">
        <f t="shared" si="3"/>
        <v>0.74585384783030195</v>
      </c>
    </row>
    <row r="27" spans="2:13" ht="18" customHeight="1">
      <c r="B27" s="1411" t="s">
        <v>57</v>
      </c>
      <c r="C27" s="1409">
        <v>0</v>
      </c>
      <c r="D27" s="1412">
        <v>0.58972444518734146</v>
      </c>
      <c r="E27" s="1413">
        <v>9.6899692961182407E-2</v>
      </c>
      <c r="F27" s="1412">
        <f t="shared" si="2"/>
        <v>5.7144117670357035E-2</v>
      </c>
      <c r="G27" s="1679"/>
      <c r="H27" s="1412">
        <f t="shared" si="0"/>
        <v>4.0343747075272066E-2</v>
      </c>
      <c r="I27" s="1412">
        <v>1.8615774073017018E-2</v>
      </c>
      <c r="J27" s="1412">
        <f t="shared" si="1"/>
        <v>1.6017421652492945</v>
      </c>
      <c r="K27" s="1412">
        <v>2.4988882736887676</v>
      </c>
      <c r="L27" s="1412">
        <v>0.4924185147376573</v>
      </c>
      <c r="M27" s="1412">
        <f t="shared" si="3"/>
        <v>1.5208900876288112</v>
      </c>
    </row>
    <row r="28" spans="2:13" ht="18" customHeight="1">
      <c r="B28" s="1411" t="s">
        <v>58</v>
      </c>
      <c r="C28" s="1409">
        <v>0</v>
      </c>
      <c r="D28" s="1412">
        <v>0.51918642712069907</v>
      </c>
      <c r="E28" s="1413">
        <v>0.15514350450432363</v>
      </c>
      <c r="F28" s="1412">
        <f t="shared" si="2"/>
        <v>8.0548401794583863E-2</v>
      </c>
      <c r="G28" s="1679"/>
      <c r="H28" s="1412">
        <f t="shared" si="0"/>
        <v>5.6867171666976205E-2</v>
      </c>
      <c r="I28" s="1412">
        <v>9.7170202354824008E-3</v>
      </c>
      <c r="J28" s="1412">
        <f t="shared" si="1"/>
        <v>0.83607380336187875</v>
      </c>
      <c r="K28" s="1412">
        <v>1.4590322733272927</v>
      </c>
      <c r="L28" s="1412">
        <v>0.3022605873531663</v>
      </c>
      <c r="M28" s="1412">
        <f t="shared" si="3"/>
        <v>0.59793754631042728</v>
      </c>
    </row>
    <row r="29" spans="2:13" ht="18" customHeight="1">
      <c r="B29" s="1411" t="s">
        <v>59</v>
      </c>
      <c r="C29" s="1409">
        <v>0</v>
      </c>
      <c r="D29" s="1412">
        <v>8.5677571046120065</v>
      </c>
      <c r="E29" s="1413">
        <v>0.41969425893593654</v>
      </c>
      <c r="F29" s="1412">
        <f t="shared" si="2"/>
        <v>3.5958384687632412</v>
      </c>
      <c r="G29" s="1679"/>
      <c r="H29" s="1412">
        <f t="shared" si="0"/>
        <v>2.538661958946848</v>
      </c>
      <c r="I29" s="1412">
        <v>0.14242766118767738</v>
      </c>
      <c r="J29" s="1412">
        <f t="shared" si="1"/>
        <v>12.254789380626081</v>
      </c>
      <c r="K29" s="1412">
        <v>14.078271351961943</v>
      </c>
      <c r="L29" s="1412">
        <v>0.59836228531063651</v>
      </c>
      <c r="M29" s="1412">
        <f t="shared" si="3"/>
        <v>13.550529340485296</v>
      </c>
    </row>
    <row r="30" spans="2:13" ht="18" customHeight="1">
      <c r="B30" s="1411" t="s">
        <v>4</v>
      </c>
      <c r="C30" s="1409">
        <v>0</v>
      </c>
      <c r="D30" s="1412">
        <v>16.511797382074153</v>
      </c>
      <c r="E30" s="1413">
        <v>0.26897951504770373</v>
      </c>
      <c r="F30" s="1412">
        <f t="shared" si="2"/>
        <v>4.4413352523962502</v>
      </c>
      <c r="G30" s="1679"/>
      <c r="H30" s="1412">
        <f t="shared" si="0"/>
        <v>3.1355826881917523</v>
      </c>
      <c r="I30" s="1412">
        <v>5.4175147124400733E-2</v>
      </c>
      <c r="J30" s="1412">
        <f t="shared" si="1"/>
        <v>4.661348870983228</v>
      </c>
      <c r="K30" s="1412">
        <v>8.4197358553440296</v>
      </c>
      <c r="L30" s="1412">
        <v>0.61958904194247666</v>
      </c>
      <c r="M30" s="1412">
        <f t="shared" si="3"/>
        <v>15.447304792728945</v>
      </c>
    </row>
    <row r="31" spans="2:13" ht="18" customHeight="1">
      <c r="B31" s="1411" t="s">
        <v>60</v>
      </c>
      <c r="C31" s="1409">
        <v>0</v>
      </c>
      <c r="D31" s="1412">
        <v>1.4092096361625017</v>
      </c>
      <c r="E31" s="1413">
        <v>2.1453508942380302E-2</v>
      </c>
      <c r="F31" s="1412">
        <f t="shared" si="2"/>
        <v>3.0232491531100723E-2</v>
      </c>
      <c r="G31" s="1679"/>
      <c r="H31" s="1412">
        <f t="shared" si="0"/>
        <v>2.1344139020957109E-2</v>
      </c>
      <c r="I31" s="1412">
        <v>0.22674230263474851</v>
      </c>
      <c r="J31" s="1412">
        <f t="shared" si="1"/>
        <v>19.509406665082754</v>
      </c>
      <c r="K31" s="1412">
        <v>20.534730121041154</v>
      </c>
      <c r="L31" s="1412">
        <v>0.58599182739597622</v>
      </c>
      <c r="M31" s="1412">
        <f t="shared" si="3"/>
        <v>12.858969358590985</v>
      </c>
    </row>
    <row r="32" spans="2:13" ht="18" customHeight="1">
      <c r="B32" s="1411" t="s">
        <v>61</v>
      </c>
      <c r="C32" s="1409">
        <v>0</v>
      </c>
      <c r="D32" s="1412">
        <v>2.9026518862529254</v>
      </c>
      <c r="E32" s="1413">
        <v>0.27827403639332088</v>
      </c>
      <c r="F32" s="1412">
        <f t="shared" si="2"/>
        <v>0.80773265663228799</v>
      </c>
      <c r="G32" s="1679"/>
      <c r="H32" s="1412">
        <f t="shared" si="0"/>
        <v>0.57025925558239532</v>
      </c>
      <c r="I32" s="1412">
        <v>3.8834742231158473E-2</v>
      </c>
      <c r="J32" s="1412">
        <f t="shared" si="1"/>
        <v>3.3414266774109409</v>
      </c>
      <c r="K32" s="1412">
        <v>5.495039453634142</v>
      </c>
      <c r="L32" s="1412">
        <v>0.41120767557340937</v>
      </c>
      <c r="M32" s="1412">
        <f t="shared" si="3"/>
        <v>3.4531951360579107</v>
      </c>
    </row>
    <row r="33" spans="2:13" ht="18" customHeight="1">
      <c r="B33" s="1411" t="s">
        <v>62</v>
      </c>
      <c r="C33" s="1409">
        <v>0</v>
      </c>
      <c r="D33" s="1412">
        <v>1.862117857132481</v>
      </c>
      <c r="E33" s="1413">
        <v>0.23460235829598028</v>
      </c>
      <c r="F33" s="1412">
        <f t="shared" si="2"/>
        <v>0.43685724070833731</v>
      </c>
      <c r="G33" s="1679"/>
      <c r="H33" s="1412">
        <f t="shared" si="0"/>
        <v>0.30842121194008615</v>
      </c>
      <c r="I33" s="1412">
        <v>3.524327228344188E-2</v>
      </c>
      <c r="J33" s="1412">
        <f t="shared" si="1"/>
        <v>3.0324087000805449</v>
      </c>
      <c r="K33" s="1412">
        <v>4.9609080210965741</v>
      </c>
      <c r="L33" s="1412">
        <v>0.39556532269451516</v>
      </c>
      <c r="M33" s="1412">
        <f t="shared" si="3"/>
        <v>2.6989524332747039</v>
      </c>
    </row>
    <row r="34" spans="2:13" ht="18" customHeight="1">
      <c r="B34" s="1411" t="s">
        <v>5</v>
      </c>
      <c r="C34" s="1409">
        <v>0</v>
      </c>
      <c r="D34" s="1412">
        <v>0.31202674937732944</v>
      </c>
      <c r="E34" s="1413">
        <v>0.47303083133737817</v>
      </c>
      <c r="F34" s="1412">
        <f t="shared" si="2"/>
        <v>0.1475982726574579</v>
      </c>
      <c r="G34" s="1679"/>
      <c r="H34" s="1412">
        <f t="shared" si="0"/>
        <v>0.10420438049616527</v>
      </c>
      <c r="I34" s="1412">
        <v>3.9560034124555658E-3</v>
      </c>
      <c r="J34" s="1412">
        <f t="shared" si="1"/>
        <v>0.34038323879234927</v>
      </c>
      <c r="K34" s="1412">
        <v>0.46440862078245004</v>
      </c>
      <c r="L34" s="1412">
        <v>0.47327874802878972</v>
      </c>
      <c r="M34" s="1412">
        <f t="shared" si="3"/>
        <v>0.36747035991449034</v>
      </c>
    </row>
    <row r="35" spans="2:13" ht="18" customHeight="1">
      <c r="B35" s="1411" t="s">
        <v>63</v>
      </c>
      <c r="C35" s="1409">
        <v>0</v>
      </c>
      <c r="D35" s="1412">
        <v>0.55850418122284817</v>
      </c>
      <c r="E35" s="1413">
        <v>0.68700810879311291</v>
      </c>
      <c r="F35" s="1412">
        <f t="shared" si="2"/>
        <v>0.38369690129495493</v>
      </c>
      <c r="G35" s="1679"/>
      <c r="H35" s="1412">
        <f t="shared" si="0"/>
        <v>0.27089001231423815</v>
      </c>
      <c r="I35" s="1412">
        <v>1.8129216261945701E-2</v>
      </c>
      <c r="J35" s="1412">
        <f t="shared" si="1"/>
        <v>1.5598776605143581</v>
      </c>
      <c r="K35" s="1412">
        <v>2.2349078075223932</v>
      </c>
      <c r="L35" s="1412">
        <v>0.69537010421863443</v>
      </c>
      <c r="M35" s="1412">
        <f t="shared" si="3"/>
        <v>1.9424551857393613</v>
      </c>
    </row>
    <row r="36" spans="2:13" ht="18" customHeight="1">
      <c r="B36" s="1411" t="s">
        <v>64</v>
      </c>
      <c r="C36" s="1409">
        <v>0</v>
      </c>
      <c r="D36" s="1412">
        <v>1.1831165264400108E-3</v>
      </c>
      <c r="E36" s="1413">
        <v>0.4592610576971029</v>
      </c>
      <c r="F36" s="1412">
        <f t="shared" si="2"/>
        <v>5.433593473117618E-4</v>
      </c>
      <c r="G36" s="1679"/>
      <c r="H36" s="1412">
        <f t="shared" si="0"/>
        <v>3.8361169920210383E-4</v>
      </c>
      <c r="I36" s="1412">
        <v>5.0694221687561269E-2</v>
      </c>
      <c r="J36" s="1412">
        <f t="shared" si="1"/>
        <v>4.3618423866218725</v>
      </c>
      <c r="K36" s="1412">
        <v>4.4380287000110172</v>
      </c>
      <c r="L36" s="1412">
        <v>0.53803256731230142</v>
      </c>
      <c r="M36" s="1412">
        <f t="shared" si="3"/>
        <v>2.3884405304947536</v>
      </c>
    </row>
    <row r="37" spans="2:13" ht="18" customHeight="1">
      <c r="B37" s="1411" t="s">
        <v>6</v>
      </c>
      <c r="C37" s="1409">
        <v>0</v>
      </c>
      <c r="D37" s="1412">
        <v>0.23142295263813603</v>
      </c>
      <c r="E37" s="1413">
        <v>0.49756420923005829</v>
      </c>
      <c r="F37" s="1412">
        <f t="shared" si="2"/>
        <v>0.11514777842707939</v>
      </c>
      <c r="G37" s="1679"/>
      <c r="H37" s="1412">
        <f t="shared" si="0"/>
        <v>8.1294331569518041E-2</v>
      </c>
      <c r="I37" s="1412">
        <v>1.4422559986963932E-2</v>
      </c>
      <c r="J37" s="1412">
        <f t="shared" si="1"/>
        <v>1.2409487981185776</v>
      </c>
      <c r="K37" s="1412">
        <v>1.3781933254163863</v>
      </c>
      <c r="L37" s="1412">
        <v>0.53928279138222568</v>
      </c>
      <c r="M37" s="1412">
        <f t="shared" si="3"/>
        <v>0.86803835948351149</v>
      </c>
    </row>
    <row r="38" spans="2:13" ht="18" customHeight="1">
      <c r="B38" s="1411" t="s">
        <v>65</v>
      </c>
      <c r="C38" s="1409">
        <v>0</v>
      </c>
      <c r="D38" s="1412">
        <v>11.219044325770602</v>
      </c>
      <c r="E38" s="1413">
        <v>0.30193666570725353</v>
      </c>
      <c r="F38" s="1412">
        <f t="shared" si="2"/>
        <v>3.3874408361450579</v>
      </c>
      <c r="G38" s="1679"/>
      <c r="H38" s="1412">
        <f t="shared" si="0"/>
        <v>2.3915332303184109</v>
      </c>
      <c r="I38" s="1412">
        <v>2.013392246101986E-2</v>
      </c>
      <c r="J38" s="1412">
        <f t="shared" si="1"/>
        <v>1.7323669932382657</v>
      </c>
      <c r="K38" s="1412">
        <v>6.6885691650700263</v>
      </c>
      <c r="L38" s="1412">
        <v>0.44705177867590318</v>
      </c>
      <c r="M38" s="1412">
        <f t="shared" si="3"/>
        <v>8.0056304629209016</v>
      </c>
    </row>
    <row r="39" spans="2:13" ht="18" customHeight="1">
      <c r="B39" s="1411" t="s">
        <v>66</v>
      </c>
      <c r="C39" s="1409">
        <v>0</v>
      </c>
      <c r="D39" s="1412">
        <v>0.12379297335917991</v>
      </c>
      <c r="E39" s="1413">
        <v>0.24125886127589991</v>
      </c>
      <c r="F39" s="1412">
        <f t="shared" si="2"/>
        <v>2.9866151786593558E-2</v>
      </c>
      <c r="G39" s="1679"/>
      <c r="H39" s="1412">
        <f t="shared" si="0"/>
        <v>2.1085503161335051E-2</v>
      </c>
      <c r="I39" s="1412">
        <v>0.14255270348444909</v>
      </c>
      <c r="J39" s="1412">
        <f t="shared" si="1"/>
        <v>12.265548294995867</v>
      </c>
      <c r="K39" s="1412">
        <v>12.519967884009079</v>
      </c>
      <c r="L39" s="1412">
        <v>0.46709347886536778</v>
      </c>
      <c r="M39" s="1412">
        <f t="shared" si="3"/>
        <v>5.9058182448099048</v>
      </c>
    </row>
    <row r="40" spans="2:13" ht="18" customHeight="1">
      <c r="B40" s="1411" t="s">
        <v>7</v>
      </c>
      <c r="C40" s="1409">
        <v>0</v>
      </c>
      <c r="D40" s="1412">
        <v>0.18571875249452607</v>
      </c>
      <c r="E40" s="1413">
        <v>0</v>
      </c>
      <c r="F40" s="1412">
        <f t="shared" si="2"/>
        <v>0</v>
      </c>
      <c r="G40" s="1679"/>
      <c r="H40" s="1412">
        <f t="shared" si="0"/>
        <v>0</v>
      </c>
      <c r="I40" s="1412">
        <v>0</v>
      </c>
      <c r="J40" s="1412">
        <f t="shared" si="1"/>
        <v>0</v>
      </c>
      <c r="K40" s="1412">
        <v>0.16750748593527057</v>
      </c>
      <c r="L40" s="1412">
        <v>0</v>
      </c>
      <c r="M40" s="1412">
        <f t="shared" si="3"/>
        <v>0</v>
      </c>
    </row>
    <row r="41" spans="2:13" ht="18" customHeight="1">
      <c r="B41" s="1411" t="s">
        <v>8</v>
      </c>
      <c r="C41" s="1409">
        <v>0</v>
      </c>
      <c r="D41" s="1412">
        <v>1.1167756268656948</v>
      </c>
      <c r="E41" s="1413">
        <v>2.6905880934954999E-2</v>
      </c>
      <c r="F41" s="1412">
        <f t="shared" si="2"/>
        <v>3.0047832047508116E-2</v>
      </c>
      <c r="G41" s="1680"/>
      <c r="H41" s="1412">
        <f t="shared" si="0"/>
        <v>2.1213769425540728E-2</v>
      </c>
      <c r="I41" s="1412">
        <v>8.9920374116175206E-5</v>
      </c>
      <c r="J41" s="1412">
        <f t="shared" si="1"/>
        <v>7.7369468587199387E-3</v>
      </c>
      <c r="K41" s="1412">
        <v>0.44389951821648366</v>
      </c>
      <c r="L41" s="1412">
        <v>-0.2745885195887236</v>
      </c>
      <c r="M41" s="1412">
        <f t="shared" si="3"/>
        <v>-0.42854347764703182</v>
      </c>
    </row>
    <row r="42" spans="2:13">
      <c r="I42" s="1"/>
    </row>
  </sheetData>
  <mergeCells count="1">
    <mergeCell ref="G6:G41"/>
  </mergeCells>
  <phoneticPr fontId="7"/>
  <printOptions horizontalCentered="1"/>
  <pageMargins left="0.74803149606299213" right="0.74803149606299213" top="0.98425196850393704" bottom="0.98425196850393704" header="0.51181102362204722" footer="0.51181102362204722"/>
  <pageSetup paperSize="9" scale="65" fitToWidth="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A1:O39"/>
  <sheetViews>
    <sheetView workbookViewId="0">
      <selection activeCell="E20" sqref="E20"/>
    </sheetView>
  </sheetViews>
  <sheetFormatPr defaultColWidth="8.875" defaultRowHeight="20.100000000000001" customHeight="1"/>
  <cols>
    <col min="1" max="1" width="3.625" style="1204" customWidth="1"/>
    <col min="2" max="2" width="8.875" style="1204"/>
    <col min="3" max="3" width="8.875" style="1216"/>
    <col min="4" max="4" width="1.625" style="1204" customWidth="1"/>
    <col min="5" max="6" width="8.875" style="1204"/>
    <col min="7" max="7" width="1.625" style="1204" customWidth="1"/>
    <col min="8" max="9" width="8.875" style="1204"/>
    <col min="10" max="10" width="1.625" style="1204" customWidth="1"/>
    <col min="11" max="12" width="8.875" style="1204"/>
    <col min="13" max="13" width="1.625" style="1204" customWidth="1"/>
    <col min="14" max="15" width="8.875" style="1204"/>
    <col min="16" max="16" width="3.625" style="1204" customWidth="1"/>
    <col min="17" max="16384" width="8.875" style="1204"/>
  </cols>
  <sheetData>
    <row r="1" spans="1:15" ht="39.950000000000003" customHeight="1">
      <c r="B1" s="1205" t="s">
        <v>1053</v>
      </c>
      <c r="C1" s="1206"/>
      <c r="D1" s="1207"/>
      <c r="E1" s="1207"/>
      <c r="F1" s="1207"/>
      <c r="G1" s="1207"/>
      <c r="H1" s="1207"/>
      <c r="I1" s="1207"/>
      <c r="J1" s="1207"/>
      <c r="K1" s="1207"/>
      <c r="L1" s="1207"/>
      <c r="M1" s="1207"/>
      <c r="N1" s="1207"/>
      <c r="O1" s="1207"/>
    </row>
    <row r="2" spans="1:15" ht="20.100000000000001" customHeight="1">
      <c r="A2" s="1208"/>
      <c r="B2" s="1204" t="s">
        <v>220</v>
      </c>
      <c r="C2" s="1209">
        <v>0.73799999999999999</v>
      </c>
      <c r="E2" s="1204" t="s">
        <v>228</v>
      </c>
      <c r="F2" s="1209">
        <v>0.70399999999999996</v>
      </c>
      <c r="H2" s="1204" t="s">
        <v>240</v>
      </c>
      <c r="I2" s="1209">
        <v>0.69599999999999995</v>
      </c>
      <c r="K2" s="1204" t="s">
        <v>250</v>
      </c>
      <c r="L2" s="1209">
        <v>0.70799999999999996</v>
      </c>
      <c r="N2" s="1204" t="s">
        <v>259</v>
      </c>
      <c r="O2" s="1209">
        <v>0.86099999999999999</v>
      </c>
    </row>
    <row r="3" spans="1:15" ht="20.100000000000001" customHeight="1">
      <c r="A3" s="1208"/>
      <c r="B3" s="1204" t="s">
        <v>221</v>
      </c>
      <c r="C3" s="1210">
        <v>0.73499999999999999</v>
      </c>
      <c r="E3" s="1204" t="s">
        <v>229</v>
      </c>
      <c r="F3" s="1210">
        <v>0.93100000000000005</v>
      </c>
      <c r="H3" s="1204" t="s">
        <v>241</v>
      </c>
      <c r="I3" s="1210">
        <v>0.73799999999999999</v>
      </c>
      <c r="K3" s="1204" t="s">
        <v>251</v>
      </c>
      <c r="L3" s="1210">
        <v>0.67600000000000005</v>
      </c>
      <c r="N3" s="1204" t="s">
        <v>260</v>
      </c>
      <c r="O3" s="1210">
        <v>0.74299999999999999</v>
      </c>
    </row>
    <row r="4" spans="1:15" ht="20.100000000000001" customHeight="1">
      <c r="A4" s="1208"/>
      <c r="B4" s="1204" t="s">
        <v>222</v>
      </c>
      <c r="C4" s="1210">
        <v>0.66300000000000003</v>
      </c>
      <c r="E4" s="1204" t="s">
        <v>230</v>
      </c>
      <c r="F4" s="1210">
        <v>0.75700000000000001</v>
      </c>
      <c r="H4" s="1204" t="s">
        <v>242</v>
      </c>
      <c r="I4" s="1210">
        <v>0.66300000000000003</v>
      </c>
      <c r="K4" s="1204" t="s">
        <v>252</v>
      </c>
      <c r="L4" s="1210">
        <v>0.74299999999999999</v>
      </c>
      <c r="N4" s="1204" t="s">
        <v>261</v>
      </c>
      <c r="O4" s="1210">
        <v>0.79700000000000004</v>
      </c>
    </row>
    <row r="5" spans="1:15" ht="20.100000000000001" customHeight="1">
      <c r="A5" s="1208"/>
      <c r="B5" s="1204" t="s">
        <v>223</v>
      </c>
      <c r="C5" s="1210">
        <v>0.70599999999999996</v>
      </c>
      <c r="E5" s="1204" t="s">
        <v>231</v>
      </c>
      <c r="F5" s="1210">
        <v>0.78900000000000003</v>
      </c>
      <c r="H5" s="1204" t="s">
        <v>243</v>
      </c>
      <c r="I5" s="1210">
        <v>0.77800000000000002</v>
      </c>
      <c r="K5" s="1204" t="s">
        <v>253</v>
      </c>
      <c r="L5" s="1210">
        <v>0.68600000000000005</v>
      </c>
      <c r="N5" s="1204" t="s">
        <v>262</v>
      </c>
      <c r="O5" s="1210">
        <v>0.72899999999999998</v>
      </c>
    </row>
    <row r="6" spans="1:15" ht="20.100000000000001" customHeight="1">
      <c r="A6" s="1208"/>
      <c r="B6" s="1204" t="s">
        <v>224</v>
      </c>
      <c r="C6" s="1210">
        <v>0.82899999999999996</v>
      </c>
      <c r="E6" s="1204" t="s">
        <v>232</v>
      </c>
      <c r="F6" s="1210">
        <v>0.74199999999999999</v>
      </c>
      <c r="H6" s="1204" t="s">
        <v>244</v>
      </c>
      <c r="I6" s="1210">
        <v>0.84399999999999997</v>
      </c>
      <c r="K6" s="1204" t="s">
        <v>254</v>
      </c>
      <c r="L6" s="1210">
        <v>0.71099999999999997</v>
      </c>
      <c r="N6" s="1204" t="s">
        <v>263</v>
      </c>
      <c r="O6" s="1210">
        <v>0.68899999999999995</v>
      </c>
    </row>
    <row r="7" spans="1:15" ht="20.100000000000001" customHeight="1">
      <c r="A7" s="1208"/>
      <c r="B7" s="1204" t="s">
        <v>225</v>
      </c>
      <c r="C7" s="1210">
        <v>0.71699999999999997</v>
      </c>
      <c r="E7" s="1204" t="s">
        <v>233</v>
      </c>
      <c r="F7" s="1210">
        <v>0.69399999999999995</v>
      </c>
      <c r="H7" s="1204" t="s">
        <v>245</v>
      </c>
      <c r="I7" s="1210">
        <v>0.78100000000000003</v>
      </c>
      <c r="K7" s="1204" t="s">
        <v>255</v>
      </c>
      <c r="L7" s="1210">
        <v>0.76500000000000001</v>
      </c>
      <c r="N7" s="1204" t="s">
        <v>264</v>
      </c>
      <c r="O7" s="1210">
        <v>0.76700000000000002</v>
      </c>
    </row>
    <row r="8" spans="1:15" ht="20.100000000000001" customHeight="1">
      <c r="A8" s="1208"/>
      <c r="B8" s="1204" t="s">
        <v>226</v>
      </c>
      <c r="C8" s="1210">
        <v>0.64900000000000002</v>
      </c>
      <c r="E8" s="1204" t="s">
        <v>234</v>
      </c>
      <c r="F8" s="1210">
        <v>0.72599999999999998</v>
      </c>
      <c r="H8" s="1204" t="s">
        <v>246</v>
      </c>
      <c r="I8" s="1210">
        <v>0.75800000000000001</v>
      </c>
      <c r="K8" s="1204" t="s">
        <v>256</v>
      </c>
      <c r="L8" s="1210">
        <v>0.65900000000000003</v>
      </c>
      <c r="N8" s="1204" t="s">
        <v>265</v>
      </c>
      <c r="O8" s="1210">
        <v>0.77600000000000002</v>
      </c>
    </row>
    <row r="9" spans="1:15" ht="20.100000000000001" customHeight="1">
      <c r="A9" s="1208"/>
      <c r="B9" s="1204" t="s">
        <v>227</v>
      </c>
      <c r="C9" s="1210">
        <v>0.68799999999999994</v>
      </c>
      <c r="E9" s="1204" t="s">
        <v>235</v>
      </c>
      <c r="F9" s="1210">
        <v>0.65100000000000002</v>
      </c>
      <c r="H9" s="1204" t="s">
        <v>247</v>
      </c>
      <c r="I9" s="1210">
        <v>0.66900000000000004</v>
      </c>
      <c r="K9" s="1204" t="s">
        <v>257</v>
      </c>
      <c r="L9" s="1210">
        <v>0.71499999999999997</v>
      </c>
      <c r="N9" s="1204" t="s">
        <v>266</v>
      </c>
      <c r="O9" s="1210">
        <v>0.73799999999999999</v>
      </c>
    </row>
    <row r="10" spans="1:15" ht="20.100000000000001" customHeight="1">
      <c r="A10" s="1208"/>
      <c r="C10" s="1211"/>
      <c r="E10" s="1204" t="s">
        <v>236</v>
      </c>
      <c r="F10" s="1210">
        <v>0.76100000000000001</v>
      </c>
      <c r="H10" s="1204" t="s">
        <v>248</v>
      </c>
      <c r="I10" s="1210">
        <v>0.70899999999999996</v>
      </c>
      <c r="K10" s="1204" t="s">
        <v>258</v>
      </c>
      <c r="L10" s="1210">
        <v>0.68600000000000005</v>
      </c>
      <c r="O10" s="1208"/>
    </row>
    <row r="11" spans="1:15" ht="20.100000000000001" customHeight="1">
      <c r="A11" s="1208"/>
      <c r="C11" s="1211"/>
      <c r="E11" s="1204" t="s">
        <v>237</v>
      </c>
      <c r="F11" s="1210">
        <v>0.68300000000000005</v>
      </c>
      <c r="H11" s="1204" t="s">
        <v>249</v>
      </c>
      <c r="I11" s="1210">
        <v>0.64800000000000002</v>
      </c>
      <c r="L11" s="1208"/>
      <c r="O11" s="1208"/>
    </row>
    <row r="12" spans="1:15" ht="20.100000000000001" customHeight="1">
      <c r="A12" s="1208"/>
      <c r="B12" s="1212"/>
      <c r="C12" s="1211"/>
      <c r="D12" s="1212"/>
      <c r="E12" s="1212" t="s">
        <v>238</v>
      </c>
      <c r="F12" s="1210">
        <v>0.73499999999999999</v>
      </c>
      <c r="G12" s="1212"/>
      <c r="H12" s="1212"/>
      <c r="I12" s="1208"/>
      <c r="J12" s="1212"/>
      <c r="K12" s="1212"/>
      <c r="L12" s="1208"/>
      <c r="M12" s="1212"/>
      <c r="N12" s="1212"/>
      <c r="O12" s="1208"/>
    </row>
    <row r="13" spans="1:15" ht="20.100000000000001" customHeight="1">
      <c r="A13" s="1208"/>
      <c r="B13" s="1207"/>
      <c r="C13" s="1213"/>
      <c r="D13" s="1207"/>
      <c r="E13" s="1207" t="s">
        <v>239</v>
      </c>
      <c r="F13" s="1214">
        <v>0.752</v>
      </c>
      <c r="G13" s="1207"/>
      <c r="H13" s="1207"/>
      <c r="I13" s="1215"/>
      <c r="J13" s="1207"/>
      <c r="K13" s="1207"/>
      <c r="L13" s="1215"/>
      <c r="M13" s="1207"/>
      <c r="N13" s="1207"/>
      <c r="O13" s="1215"/>
    </row>
    <row r="39" spans="6:6" ht="20.100000000000001" customHeight="1">
      <c r="F39" s="1216"/>
    </row>
  </sheetData>
  <phoneticPr fontId="7"/>
  <printOptions horizont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B1:W20"/>
  <sheetViews>
    <sheetView workbookViewId="0">
      <selection activeCell="G5" sqref="G5:G11"/>
    </sheetView>
  </sheetViews>
  <sheetFormatPr defaultColWidth="8.875" defaultRowHeight="18.75" customHeight="1"/>
  <cols>
    <col min="1" max="1" width="2.625" style="51" customWidth="1"/>
    <col min="2" max="2" width="9.125" style="51" bestFit="1" customWidth="1"/>
    <col min="3" max="3" width="10.625" style="52" customWidth="1"/>
    <col min="4" max="5" width="7.5" style="52" bestFit="1" customWidth="1"/>
    <col min="6" max="6" width="6" style="52" bestFit="1" customWidth="1"/>
    <col min="7" max="7" width="9" style="52" bestFit="1" customWidth="1"/>
    <col min="8" max="9" width="7.5" style="51" bestFit="1" customWidth="1"/>
    <col min="10" max="10" width="6.375" style="51" bestFit="1" customWidth="1"/>
    <col min="11" max="11" width="9" style="51" bestFit="1" customWidth="1"/>
    <col min="12" max="13" width="7.5" style="52" bestFit="1" customWidth="1"/>
    <col min="14" max="14" width="6.375" style="52" bestFit="1" customWidth="1"/>
    <col min="15" max="15" width="9" style="52" bestFit="1" customWidth="1"/>
    <col min="16" max="16" width="7.5" style="52" bestFit="1" customWidth="1"/>
    <col min="17" max="17" width="7.5" style="51" bestFit="1" customWidth="1"/>
    <col min="18" max="18" width="6.375" style="51" bestFit="1" customWidth="1"/>
    <col min="19" max="19" width="9" style="51" bestFit="1" customWidth="1"/>
    <col min="20" max="21" width="7.5" style="51" bestFit="1" customWidth="1"/>
    <col min="22" max="22" width="6.375" style="51" bestFit="1" customWidth="1"/>
    <col min="23" max="23" width="9" style="51" bestFit="1" customWidth="1"/>
    <col min="24" max="24" width="3.625" style="51" customWidth="1"/>
    <col min="25" max="16384" width="8.875" style="51"/>
  </cols>
  <sheetData>
    <row r="1" spans="2:23" ht="18.75" customHeight="1">
      <c r="B1" s="52"/>
      <c r="C1" s="56"/>
      <c r="P1" s="51"/>
    </row>
    <row r="2" spans="2:23" ht="50.1" customHeight="1">
      <c r="B2" s="1405" t="s">
        <v>1054</v>
      </c>
      <c r="P2" s="51"/>
    </row>
    <row r="3" spans="2:23" ht="18.75" customHeight="1">
      <c r="B3" s="1664" t="s">
        <v>117</v>
      </c>
      <c r="C3" s="59" t="s">
        <v>150</v>
      </c>
      <c r="D3" s="1684" t="s">
        <v>173</v>
      </c>
      <c r="E3" s="1669"/>
      <c r="F3" s="1669"/>
      <c r="G3" s="1670"/>
      <c r="H3" s="1684" t="s">
        <v>174</v>
      </c>
      <c r="I3" s="1669"/>
      <c r="J3" s="1669"/>
      <c r="K3" s="1670"/>
      <c r="L3" s="1684" t="s">
        <v>175</v>
      </c>
      <c r="M3" s="1669"/>
      <c r="N3" s="1669"/>
      <c r="O3" s="1670"/>
      <c r="P3" s="1684" t="s">
        <v>176</v>
      </c>
      <c r="Q3" s="1669"/>
      <c r="R3" s="1669"/>
      <c r="S3" s="1670"/>
      <c r="T3" s="1684" t="s">
        <v>135</v>
      </c>
      <c r="U3" s="1669"/>
      <c r="V3" s="1669"/>
      <c r="W3" s="1670"/>
    </row>
    <row r="4" spans="2:23" ht="39.950000000000003" customHeight="1">
      <c r="B4" s="1665"/>
      <c r="C4" s="54" t="s">
        <v>94</v>
      </c>
      <c r="D4" s="60" t="s">
        <v>136</v>
      </c>
      <c r="E4" s="58" t="s">
        <v>137</v>
      </c>
      <c r="F4" s="58" t="s">
        <v>138</v>
      </c>
      <c r="G4" s="61" t="s">
        <v>139</v>
      </c>
      <c r="H4" s="60" t="s">
        <v>136</v>
      </c>
      <c r="I4" s="58" t="s">
        <v>137</v>
      </c>
      <c r="J4" s="58" t="s">
        <v>138</v>
      </c>
      <c r="K4" s="61" t="s">
        <v>139</v>
      </c>
      <c r="L4" s="60" t="s">
        <v>136</v>
      </c>
      <c r="M4" s="58" t="s">
        <v>137</v>
      </c>
      <c r="N4" s="58" t="s">
        <v>138</v>
      </c>
      <c r="O4" s="61" t="s">
        <v>139</v>
      </c>
      <c r="P4" s="60" t="s">
        <v>136</v>
      </c>
      <c r="Q4" s="58" t="s">
        <v>137</v>
      </c>
      <c r="R4" s="58" t="s">
        <v>138</v>
      </c>
      <c r="S4" s="61" t="s">
        <v>139</v>
      </c>
      <c r="T4" s="60" t="s">
        <v>136</v>
      </c>
      <c r="U4" s="58" t="s">
        <v>137</v>
      </c>
      <c r="V4" s="58" t="s">
        <v>138</v>
      </c>
      <c r="W4" s="61" t="s">
        <v>139</v>
      </c>
    </row>
    <row r="5" spans="2:23" ht="18.75" customHeight="1">
      <c r="B5" s="53" t="s">
        <v>140</v>
      </c>
      <c r="C5" s="62">
        <v>31</v>
      </c>
      <c r="D5" s="63">
        <v>1000</v>
      </c>
      <c r="E5" s="51">
        <v>2000</v>
      </c>
      <c r="F5" s="51">
        <v>60</v>
      </c>
      <c r="G5" s="64">
        <f>(1-(D5/(E5*(F5/100))))*100</f>
        <v>16.666666666666664</v>
      </c>
      <c r="H5" s="63"/>
      <c r="K5" s="64"/>
      <c r="L5" s="63">
        <v>1000</v>
      </c>
      <c r="M5" s="51">
        <f>L5*1.3</f>
        <v>1300</v>
      </c>
      <c r="N5" s="51">
        <v>100</v>
      </c>
      <c r="O5" s="64">
        <f>(1-L5/M5)*100</f>
        <v>23.076923076923073</v>
      </c>
      <c r="P5" s="63">
        <v>1000</v>
      </c>
      <c r="Q5" s="51">
        <f>P5*1.3</f>
        <v>1300</v>
      </c>
      <c r="R5" s="51">
        <v>100</v>
      </c>
      <c r="S5" s="64">
        <f t="shared" ref="S5:S11" si="0">(1-P5/Q5)*100</f>
        <v>23.076923076923073</v>
      </c>
      <c r="T5" s="63">
        <v>1000</v>
      </c>
      <c r="U5" s="51">
        <v>1300</v>
      </c>
      <c r="V5" s="51">
        <v>100</v>
      </c>
      <c r="W5" s="64">
        <f t="shared" ref="W5:W15" si="1">(1-T5/U5)*100</f>
        <v>23.076923076923073</v>
      </c>
    </row>
    <row r="6" spans="2:23" ht="18.75" customHeight="1">
      <c r="B6" s="53" t="s">
        <v>124</v>
      </c>
      <c r="C6" s="62">
        <v>96</v>
      </c>
      <c r="D6" s="63"/>
      <c r="E6" s="51"/>
      <c r="F6" s="51"/>
      <c r="G6" s="64"/>
      <c r="H6" s="63"/>
      <c r="K6" s="64"/>
      <c r="L6" s="63"/>
      <c r="M6" s="51"/>
      <c r="N6" s="51"/>
      <c r="O6" s="64"/>
      <c r="P6" s="63"/>
      <c r="S6" s="64"/>
      <c r="T6" s="63">
        <v>2000</v>
      </c>
      <c r="U6" s="51">
        <v>3000</v>
      </c>
      <c r="V6" s="51">
        <v>100</v>
      </c>
      <c r="W6" s="64">
        <f t="shared" si="1"/>
        <v>33.333333333333336</v>
      </c>
    </row>
    <row r="7" spans="2:23" ht="18.75" customHeight="1">
      <c r="B7" s="53" t="s">
        <v>141</v>
      </c>
      <c r="C7" s="62">
        <v>240</v>
      </c>
      <c r="D7" s="63"/>
      <c r="E7" s="51"/>
      <c r="F7" s="51"/>
      <c r="G7" s="64"/>
      <c r="H7" s="63">
        <v>2000</v>
      </c>
      <c r="I7" s="51">
        <v>3000</v>
      </c>
      <c r="J7" s="51">
        <v>100</v>
      </c>
      <c r="K7" s="64">
        <f>(1-H7/I7)*100</f>
        <v>33.333333333333336</v>
      </c>
      <c r="L7" s="63">
        <v>2000</v>
      </c>
      <c r="M7" s="51">
        <v>2600</v>
      </c>
      <c r="N7" s="51">
        <v>100</v>
      </c>
      <c r="O7" s="64">
        <f>(1-L7/M7)*100</f>
        <v>23.076923076923073</v>
      </c>
      <c r="P7" s="63">
        <v>2000</v>
      </c>
      <c r="Q7" s="51">
        <v>2600</v>
      </c>
      <c r="R7" s="51">
        <v>100</v>
      </c>
      <c r="S7" s="64">
        <f t="shared" si="0"/>
        <v>23.076923076923073</v>
      </c>
      <c r="T7" s="63">
        <v>2000</v>
      </c>
      <c r="U7" s="51">
        <v>3000</v>
      </c>
      <c r="V7" s="51">
        <v>100</v>
      </c>
      <c r="W7" s="64">
        <f t="shared" si="1"/>
        <v>33.333333333333336</v>
      </c>
    </row>
    <row r="8" spans="2:23" ht="18.75" customHeight="1">
      <c r="B8" s="53" t="s">
        <v>142</v>
      </c>
      <c r="C8" s="62">
        <v>125</v>
      </c>
      <c r="D8" s="63"/>
      <c r="E8" s="51"/>
      <c r="F8" s="51"/>
      <c r="G8" s="64"/>
      <c r="H8" s="63"/>
      <c r="K8" s="64"/>
      <c r="L8" s="63"/>
      <c r="M8" s="51"/>
      <c r="N8" s="51"/>
      <c r="O8" s="64"/>
      <c r="P8" s="63"/>
      <c r="S8" s="64"/>
      <c r="T8" s="63">
        <v>2750</v>
      </c>
      <c r="U8" s="51">
        <v>6850</v>
      </c>
      <c r="V8" s="51">
        <v>100</v>
      </c>
      <c r="W8" s="64">
        <f t="shared" si="1"/>
        <v>59.85401459854014</v>
      </c>
    </row>
    <row r="9" spans="2:23" ht="18.75" customHeight="1">
      <c r="B9" s="53" t="s">
        <v>143</v>
      </c>
      <c r="C9" s="62">
        <v>720</v>
      </c>
      <c r="D9" s="63"/>
      <c r="E9" s="51"/>
      <c r="F9" s="51"/>
      <c r="G9" s="64"/>
      <c r="H9" s="63">
        <v>1500</v>
      </c>
      <c r="I9" s="51">
        <v>2300</v>
      </c>
      <c r="J9" s="51">
        <v>100</v>
      </c>
      <c r="K9" s="64">
        <f t="shared" ref="K9:K14" si="2">(1-H9/I9)*100</f>
        <v>34.782608695652172</v>
      </c>
      <c r="L9" s="63">
        <v>1500</v>
      </c>
      <c r="M9" s="51">
        <v>2300</v>
      </c>
      <c r="N9" s="51">
        <v>100</v>
      </c>
      <c r="O9" s="64">
        <f>(1-L9/M9)*100</f>
        <v>34.782608695652172</v>
      </c>
      <c r="P9" s="63"/>
      <c r="S9" s="64"/>
      <c r="T9" s="63">
        <v>1500</v>
      </c>
      <c r="U9" s="51">
        <v>2300</v>
      </c>
      <c r="V9" s="51">
        <v>100</v>
      </c>
      <c r="W9" s="64">
        <f t="shared" si="1"/>
        <v>34.782608695652172</v>
      </c>
    </row>
    <row r="10" spans="2:23" ht="18.75" customHeight="1">
      <c r="B10" s="53" t="s">
        <v>144</v>
      </c>
      <c r="C10" s="62">
        <v>20</v>
      </c>
      <c r="D10" s="63"/>
      <c r="E10" s="51"/>
      <c r="F10" s="51"/>
      <c r="G10" s="64"/>
      <c r="H10" s="63">
        <v>1000</v>
      </c>
      <c r="I10" s="51">
        <v>1300</v>
      </c>
      <c r="J10" s="51">
        <v>100</v>
      </c>
      <c r="K10" s="64">
        <f t="shared" si="2"/>
        <v>23.076923076923073</v>
      </c>
      <c r="L10" s="63"/>
      <c r="M10" s="51"/>
      <c r="N10" s="51"/>
      <c r="O10" s="64"/>
      <c r="P10" s="63"/>
      <c r="S10" s="64"/>
      <c r="T10" s="63"/>
      <c r="W10" s="64"/>
    </row>
    <row r="11" spans="2:23" ht="18.75" customHeight="1">
      <c r="B11" s="53" t="s">
        <v>145</v>
      </c>
      <c r="C11" s="62">
        <v>18</v>
      </c>
      <c r="D11" s="63">
        <v>1800</v>
      </c>
      <c r="E11" s="51">
        <v>4000</v>
      </c>
      <c r="F11" s="51">
        <v>63</v>
      </c>
      <c r="G11" s="64">
        <f>(1-(D11/(E11*(F11/100))))*100</f>
        <v>28.571428571428569</v>
      </c>
      <c r="H11" s="63"/>
      <c r="K11" s="64"/>
      <c r="L11" s="63">
        <v>1800</v>
      </c>
      <c r="M11" s="51">
        <v>2400</v>
      </c>
      <c r="N11" s="51">
        <v>100</v>
      </c>
      <c r="O11" s="64">
        <f>(1-L11/M11)*100</f>
        <v>25</v>
      </c>
      <c r="P11" s="63">
        <v>1800</v>
      </c>
      <c r="Q11" s="51">
        <v>2400</v>
      </c>
      <c r="R11" s="51">
        <v>100</v>
      </c>
      <c r="S11" s="64">
        <f t="shared" si="0"/>
        <v>25</v>
      </c>
      <c r="T11" s="63">
        <v>1800</v>
      </c>
      <c r="U11" s="51">
        <v>2500</v>
      </c>
      <c r="V11" s="51">
        <v>100</v>
      </c>
      <c r="W11" s="64">
        <f t="shared" si="1"/>
        <v>28.000000000000004</v>
      </c>
    </row>
    <row r="12" spans="2:23" ht="18.75" customHeight="1">
      <c r="B12" s="53" t="s">
        <v>146</v>
      </c>
      <c r="C12" s="62">
        <v>45</v>
      </c>
      <c r="D12" s="63"/>
      <c r="E12" s="51"/>
      <c r="F12" s="51"/>
      <c r="G12" s="65"/>
      <c r="H12" s="63"/>
      <c r="K12" s="64"/>
      <c r="L12" s="63"/>
      <c r="M12" s="51"/>
      <c r="N12" s="51"/>
      <c r="O12" s="64"/>
      <c r="P12" s="63"/>
      <c r="S12" s="65"/>
      <c r="T12" s="63">
        <v>1000</v>
      </c>
      <c r="U12" s="51">
        <v>1300</v>
      </c>
      <c r="V12" s="51">
        <v>100</v>
      </c>
      <c r="W12" s="64">
        <f t="shared" si="1"/>
        <v>23.076923076923073</v>
      </c>
    </row>
    <row r="13" spans="2:23" ht="18.75" customHeight="1">
      <c r="B13" s="53" t="s">
        <v>147</v>
      </c>
      <c r="C13" s="62">
        <v>115</v>
      </c>
      <c r="D13" s="63"/>
      <c r="E13" s="51"/>
      <c r="F13" s="51"/>
      <c r="G13" s="65"/>
      <c r="H13" s="63">
        <v>1000</v>
      </c>
      <c r="I13" s="51">
        <v>1400</v>
      </c>
      <c r="J13" s="51">
        <v>100</v>
      </c>
      <c r="K13" s="64">
        <f>(1-H13/I13)*100</f>
        <v>28.571428571428569</v>
      </c>
      <c r="L13" s="63"/>
      <c r="M13" s="51"/>
      <c r="N13" s="51"/>
      <c r="O13" s="64"/>
      <c r="P13" s="63"/>
      <c r="S13" s="65"/>
      <c r="T13" s="63">
        <v>1000</v>
      </c>
      <c r="U13" s="51">
        <v>1400</v>
      </c>
      <c r="V13" s="51">
        <v>100</v>
      </c>
      <c r="W13" s="64">
        <f t="shared" si="1"/>
        <v>28.571428571428569</v>
      </c>
    </row>
    <row r="14" spans="2:23" ht="18.75" customHeight="1">
      <c r="B14" s="53" t="s">
        <v>148</v>
      </c>
      <c r="C14" s="62">
        <v>1697</v>
      </c>
      <c r="D14" s="63"/>
      <c r="E14" s="51"/>
      <c r="F14" s="51"/>
      <c r="G14" s="65"/>
      <c r="H14" s="63">
        <v>1500</v>
      </c>
      <c r="I14" s="51">
        <v>1800</v>
      </c>
      <c r="J14" s="51">
        <v>100</v>
      </c>
      <c r="K14" s="64">
        <f t="shared" si="2"/>
        <v>16.666666666666664</v>
      </c>
      <c r="L14" s="63"/>
      <c r="M14" s="51"/>
      <c r="N14" s="51"/>
      <c r="O14" s="64"/>
      <c r="P14" s="63"/>
      <c r="S14" s="65"/>
      <c r="T14" s="63">
        <v>1500</v>
      </c>
      <c r="U14" s="51">
        <v>1800</v>
      </c>
      <c r="V14" s="51">
        <v>100</v>
      </c>
      <c r="W14" s="64">
        <f t="shared" si="1"/>
        <v>16.666666666666664</v>
      </c>
    </row>
    <row r="15" spans="2:23" ht="18.75" customHeight="1">
      <c r="B15" s="54" t="s">
        <v>149</v>
      </c>
      <c r="C15" s="66">
        <v>800</v>
      </c>
      <c r="D15" s="67"/>
      <c r="E15" s="68"/>
      <c r="F15" s="68"/>
      <c r="G15" s="69"/>
      <c r="H15" s="67">
        <v>2000</v>
      </c>
      <c r="I15" s="68">
        <v>2300</v>
      </c>
      <c r="J15" s="68">
        <v>100</v>
      </c>
      <c r="K15" s="64">
        <f>(1-H15/I15)*100</f>
        <v>13.043478260869568</v>
      </c>
      <c r="L15" s="67"/>
      <c r="M15" s="68"/>
      <c r="N15" s="68"/>
      <c r="O15" s="64"/>
      <c r="P15" s="67"/>
      <c r="Q15" s="68"/>
      <c r="R15" s="68"/>
      <c r="S15" s="69"/>
      <c r="T15" s="67">
        <v>2000</v>
      </c>
      <c r="U15" s="68">
        <v>2300</v>
      </c>
      <c r="V15" s="68">
        <v>100</v>
      </c>
      <c r="W15" s="64">
        <f t="shared" si="1"/>
        <v>13.043478260869568</v>
      </c>
    </row>
    <row r="16" spans="2:23" ht="18.75" customHeight="1">
      <c r="B16" s="213" t="s">
        <v>276</v>
      </c>
      <c r="C16" s="70"/>
      <c r="D16" s="71"/>
      <c r="E16" s="72"/>
      <c r="F16" s="72"/>
      <c r="G16" s="73">
        <f>AVERAGE(G5:G15)</f>
        <v>22.619047619047617</v>
      </c>
      <c r="H16" s="71"/>
      <c r="I16" s="72"/>
      <c r="J16" s="72"/>
      <c r="K16" s="73">
        <f>AVERAGE(K5:K15)</f>
        <v>24.912406434145563</v>
      </c>
      <c r="L16" s="71"/>
      <c r="M16" s="72"/>
      <c r="N16" s="72"/>
      <c r="O16" s="73">
        <f>AVERAGE(O5:O15)</f>
        <v>26.48411371237458</v>
      </c>
      <c r="P16" s="71"/>
      <c r="Q16" s="72"/>
      <c r="R16" s="72"/>
      <c r="S16" s="73">
        <f>AVERAGE(S5:S15)</f>
        <v>23.717948717948715</v>
      </c>
      <c r="T16" s="71"/>
      <c r="U16" s="72"/>
      <c r="V16" s="72"/>
      <c r="W16" s="73">
        <f>AVERAGE(W5:W15)</f>
        <v>29.373870961366997</v>
      </c>
    </row>
    <row r="17" spans="2:23" ht="18.75" customHeight="1">
      <c r="B17" s="213" t="s">
        <v>278</v>
      </c>
      <c r="C17" s="212"/>
      <c r="D17" s="185"/>
      <c r="E17" s="206"/>
      <c r="F17" s="206"/>
      <c r="G17" s="207">
        <f>表5!M16</f>
        <v>1.1818181818181818E-2</v>
      </c>
      <c r="H17" s="208"/>
      <c r="I17" s="209"/>
      <c r="J17" s="209"/>
      <c r="K17" s="207">
        <f>表5!N16</f>
        <v>0.15909090909090912</v>
      </c>
      <c r="L17" s="210"/>
      <c r="M17" s="211"/>
      <c r="N17" s="211"/>
      <c r="O17" s="207">
        <f>表5!O16</f>
        <v>4.1363636363636359E-2</v>
      </c>
      <c r="P17" s="210"/>
      <c r="Q17" s="211"/>
      <c r="R17" s="211"/>
      <c r="S17" s="207">
        <f>表5!P16</f>
        <v>7.8636363636363643E-2</v>
      </c>
      <c r="T17" s="210"/>
      <c r="U17" s="211"/>
      <c r="V17" s="211"/>
      <c r="W17" s="207">
        <f>表5!S16</f>
        <v>0.70909090909090911</v>
      </c>
    </row>
    <row r="18" spans="2:23" ht="18.75" customHeight="1">
      <c r="B18" s="71" t="s">
        <v>279</v>
      </c>
      <c r="C18" s="212"/>
      <c r="D18" s="1681">
        <f>G16*G17+K16*K17+O16*O17+S16*S17+W16*W17</f>
        <v>28.019970757186325</v>
      </c>
      <c r="E18" s="1682"/>
      <c r="F18" s="1682"/>
      <c r="G18" s="1682"/>
      <c r="H18" s="1682"/>
      <c r="I18" s="1682"/>
      <c r="J18" s="1682"/>
      <c r="K18" s="1682"/>
      <c r="L18" s="1682"/>
      <c r="M18" s="1682"/>
      <c r="N18" s="1682"/>
      <c r="O18" s="1682"/>
      <c r="P18" s="1682"/>
      <c r="Q18" s="1682"/>
      <c r="R18" s="1682"/>
      <c r="S18" s="1682"/>
      <c r="T18" s="1682"/>
      <c r="U18" s="1682"/>
      <c r="V18" s="1682"/>
      <c r="W18" s="1683"/>
    </row>
    <row r="19" spans="2:23" ht="18.75" customHeight="1">
      <c r="B19" s="188" t="s">
        <v>277</v>
      </c>
      <c r="F19" s="187"/>
    </row>
    <row r="20" spans="2:23" ht="18.75" customHeight="1">
      <c r="E20" s="51"/>
    </row>
  </sheetData>
  <mergeCells count="7">
    <mergeCell ref="D18:W18"/>
    <mergeCell ref="T3:W3"/>
    <mergeCell ref="B3:B4"/>
    <mergeCell ref="D3:G3"/>
    <mergeCell ref="L3:O3"/>
    <mergeCell ref="P3:S3"/>
    <mergeCell ref="H3:K3"/>
  </mergeCells>
  <phoneticPr fontId="7"/>
  <pageMargins left="0.75" right="0.75" top="1" bottom="1" header="0.51200000000000001" footer="0.51200000000000001"/>
  <pageSetup paperSize="9" scale="76" fitToHeight="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M43"/>
  <sheetViews>
    <sheetView zoomScale="50" zoomScaleNormal="50" workbookViewId="0">
      <selection activeCell="O35" sqref="O35"/>
    </sheetView>
  </sheetViews>
  <sheetFormatPr defaultColWidth="8.875" defaultRowHeight="21"/>
  <cols>
    <col min="1" max="1" width="3.625" style="1196" customWidth="1"/>
    <col min="2" max="2" width="21" style="1196" customWidth="1"/>
    <col min="3" max="3" width="9.875" style="1197" customWidth="1"/>
    <col min="4" max="4" width="12.875" style="1197" customWidth="1"/>
    <col min="5" max="5" width="19.125" style="1197" customWidth="1"/>
    <col min="6" max="6" width="30.625" style="1197" customWidth="1"/>
    <col min="7" max="7" width="13.625" style="1530" customWidth="1"/>
    <col min="8" max="8" width="15.625" style="1530" customWidth="1"/>
    <col min="9" max="9" width="18.75" style="1197" customWidth="1"/>
    <col min="10" max="10" width="19.75" style="1197" customWidth="1"/>
    <col min="11" max="11" width="24.375" style="1197" bestFit="1" customWidth="1"/>
    <col min="12" max="12" width="10.5" style="1197" customWidth="1"/>
    <col min="13" max="13" width="12.625" style="1197" customWidth="1"/>
    <col min="14" max="14" width="3.625" style="1196" customWidth="1"/>
    <col min="15" max="215" width="8.875" style="1196"/>
    <col min="216" max="216" width="15.625" style="1196" customWidth="1"/>
    <col min="217" max="217" width="11" style="1196" bestFit="1" customWidth="1"/>
    <col min="218" max="219" width="15.125" style="1196" bestFit="1" customWidth="1"/>
    <col min="220" max="220" width="11" style="1196" bestFit="1" customWidth="1"/>
    <col min="221" max="222" width="11" style="1196" customWidth="1"/>
    <col min="223" max="223" width="13.625" style="1196" customWidth="1"/>
    <col min="224" max="224" width="13" style="1196" customWidth="1"/>
    <col min="225" max="225" width="15.125" style="1196" bestFit="1" customWidth="1"/>
    <col min="226" max="227" width="8.875" style="1196"/>
    <col min="228" max="228" width="1.625" style="1196" customWidth="1"/>
    <col min="229" max="268" width="8.625" style="1196" customWidth="1"/>
    <col min="269" max="471" width="8.875" style="1196"/>
    <col min="472" max="472" width="15.625" style="1196" customWidth="1"/>
    <col min="473" max="473" width="11" style="1196" bestFit="1" customWidth="1"/>
    <col min="474" max="475" width="15.125" style="1196" bestFit="1" customWidth="1"/>
    <col min="476" max="476" width="11" style="1196" bestFit="1" customWidth="1"/>
    <col min="477" max="478" width="11" style="1196" customWidth="1"/>
    <col min="479" max="479" width="13.625" style="1196" customWidth="1"/>
    <col min="480" max="480" width="13" style="1196" customWidth="1"/>
    <col min="481" max="481" width="15.125" style="1196" bestFit="1" customWidth="1"/>
    <col min="482" max="483" width="8.875" style="1196"/>
    <col min="484" max="484" width="1.625" style="1196" customWidth="1"/>
    <col min="485" max="524" width="8.625" style="1196" customWidth="1"/>
    <col min="525" max="727" width="8.875" style="1196"/>
    <col min="728" max="728" width="15.625" style="1196" customWidth="1"/>
    <col min="729" max="729" width="11" style="1196" bestFit="1" customWidth="1"/>
    <col min="730" max="731" width="15.125" style="1196" bestFit="1" customWidth="1"/>
    <col min="732" max="732" width="11" style="1196" bestFit="1" customWidth="1"/>
    <col min="733" max="734" width="11" style="1196" customWidth="1"/>
    <col min="735" max="735" width="13.625" style="1196" customWidth="1"/>
    <col min="736" max="736" width="13" style="1196" customWidth="1"/>
    <col min="737" max="737" width="15.125" style="1196" bestFit="1" customWidth="1"/>
    <col min="738" max="739" width="8.875" style="1196"/>
    <col min="740" max="740" width="1.625" style="1196" customWidth="1"/>
    <col min="741" max="780" width="8.625" style="1196" customWidth="1"/>
    <col min="781" max="983" width="8.875" style="1196"/>
    <col min="984" max="984" width="15.625" style="1196" customWidth="1"/>
    <col min="985" max="985" width="11" style="1196" bestFit="1" customWidth="1"/>
    <col min="986" max="987" width="15.125" style="1196" bestFit="1" customWidth="1"/>
    <col min="988" max="988" width="11" style="1196" bestFit="1" customWidth="1"/>
    <col min="989" max="990" width="11" style="1196" customWidth="1"/>
    <col min="991" max="991" width="13.625" style="1196" customWidth="1"/>
    <col min="992" max="992" width="13" style="1196" customWidth="1"/>
    <col min="993" max="993" width="15.125" style="1196" bestFit="1" customWidth="1"/>
    <col min="994" max="995" width="8.875" style="1196"/>
    <col min="996" max="996" width="1.625" style="1196" customWidth="1"/>
    <col min="997" max="1036" width="8.625" style="1196" customWidth="1"/>
    <col min="1037" max="1239" width="8.875" style="1196"/>
    <col min="1240" max="1240" width="15.625" style="1196" customWidth="1"/>
    <col min="1241" max="1241" width="11" style="1196" bestFit="1" customWidth="1"/>
    <col min="1242" max="1243" width="15.125" style="1196" bestFit="1" customWidth="1"/>
    <col min="1244" max="1244" width="11" style="1196" bestFit="1" customWidth="1"/>
    <col min="1245" max="1246" width="11" style="1196" customWidth="1"/>
    <col min="1247" max="1247" width="13.625" style="1196" customWidth="1"/>
    <col min="1248" max="1248" width="13" style="1196" customWidth="1"/>
    <col min="1249" max="1249" width="15.125" style="1196" bestFit="1" customWidth="1"/>
    <col min="1250" max="1251" width="8.875" style="1196"/>
    <col min="1252" max="1252" width="1.625" style="1196" customWidth="1"/>
    <col min="1253" max="1292" width="8.625" style="1196" customWidth="1"/>
    <col min="1293" max="1495" width="8.875" style="1196"/>
    <col min="1496" max="1496" width="15.625" style="1196" customWidth="1"/>
    <col min="1497" max="1497" width="11" style="1196" bestFit="1" customWidth="1"/>
    <col min="1498" max="1499" width="15.125" style="1196" bestFit="1" customWidth="1"/>
    <col min="1500" max="1500" width="11" style="1196" bestFit="1" customWidth="1"/>
    <col min="1501" max="1502" width="11" style="1196" customWidth="1"/>
    <col min="1503" max="1503" width="13.625" style="1196" customWidth="1"/>
    <col min="1504" max="1504" width="13" style="1196" customWidth="1"/>
    <col min="1505" max="1505" width="15.125" style="1196" bestFit="1" customWidth="1"/>
    <col min="1506" max="1507" width="8.875" style="1196"/>
    <col min="1508" max="1508" width="1.625" style="1196" customWidth="1"/>
    <col min="1509" max="1548" width="8.625" style="1196" customWidth="1"/>
    <col min="1549" max="1751" width="8.875" style="1196"/>
    <col min="1752" max="1752" width="15.625" style="1196" customWidth="1"/>
    <col min="1753" max="1753" width="11" style="1196" bestFit="1" customWidth="1"/>
    <col min="1754" max="1755" width="15.125" style="1196" bestFit="1" customWidth="1"/>
    <col min="1756" max="1756" width="11" style="1196" bestFit="1" customWidth="1"/>
    <col min="1757" max="1758" width="11" style="1196" customWidth="1"/>
    <col min="1759" max="1759" width="13.625" style="1196" customWidth="1"/>
    <col min="1760" max="1760" width="13" style="1196" customWidth="1"/>
    <col min="1761" max="1761" width="15.125" style="1196" bestFit="1" customWidth="1"/>
    <col min="1762" max="1763" width="8.875" style="1196"/>
    <col min="1764" max="1764" width="1.625" style="1196" customWidth="1"/>
    <col min="1765" max="1804" width="8.625" style="1196" customWidth="1"/>
    <col min="1805" max="2007" width="8.875" style="1196"/>
    <col min="2008" max="2008" width="15.625" style="1196" customWidth="1"/>
    <col min="2009" max="2009" width="11" style="1196" bestFit="1" customWidth="1"/>
    <col min="2010" max="2011" width="15.125" style="1196" bestFit="1" customWidth="1"/>
    <col min="2012" max="2012" width="11" style="1196" bestFit="1" customWidth="1"/>
    <col min="2013" max="2014" width="11" style="1196" customWidth="1"/>
    <col min="2015" max="2015" width="13.625" style="1196" customWidth="1"/>
    <col min="2016" max="2016" width="13" style="1196" customWidth="1"/>
    <col min="2017" max="2017" width="15.125" style="1196" bestFit="1" customWidth="1"/>
    <col min="2018" max="2019" width="8.875" style="1196"/>
    <col min="2020" max="2020" width="1.625" style="1196" customWidth="1"/>
    <col min="2021" max="2060" width="8.625" style="1196" customWidth="1"/>
    <col min="2061" max="2263" width="8.875" style="1196"/>
    <col min="2264" max="2264" width="15.625" style="1196" customWidth="1"/>
    <col min="2265" max="2265" width="11" style="1196" bestFit="1" customWidth="1"/>
    <col min="2266" max="2267" width="15.125" style="1196" bestFit="1" customWidth="1"/>
    <col min="2268" max="2268" width="11" style="1196" bestFit="1" customWidth="1"/>
    <col min="2269" max="2270" width="11" style="1196" customWidth="1"/>
    <col min="2271" max="2271" width="13.625" style="1196" customWidth="1"/>
    <col min="2272" max="2272" width="13" style="1196" customWidth="1"/>
    <col min="2273" max="2273" width="15.125" style="1196" bestFit="1" customWidth="1"/>
    <col min="2274" max="2275" width="8.875" style="1196"/>
    <col min="2276" max="2276" width="1.625" style="1196" customWidth="1"/>
    <col min="2277" max="2316" width="8.625" style="1196" customWidth="1"/>
    <col min="2317" max="2519" width="8.875" style="1196"/>
    <col min="2520" max="2520" width="15.625" style="1196" customWidth="1"/>
    <col min="2521" max="2521" width="11" style="1196" bestFit="1" customWidth="1"/>
    <col min="2522" max="2523" width="15.125" style="1196" bestFit="1" customWidth="1"/>
    <col min="2524" max="2524" width="11" style="1196" bestFit="1" customWidth="1"/>
    <col min="2525" max="2526" width="11" style="1196" customWidth="1"/>
    <col min="2527" max="2527" width="13.625" style="1196" customWidth="1"/>
    <col min="2528" max="2528" width="13" style="1196" customWidth="1"/>
    <col min="2529" max="2529" width="15.125" style="1196" bestFit="1" customWidth="1"/>
    <col min="2530" max="2531" width="8.875" style="1196"/>
    <col min="2532" max="2532" width="1.625" style="1196" customWidth="1"/>
    <col min="2533" max="2572" width="8.625" style="1196" customWidth="1"/>
    <col min="2573" max="2775" width="8.875" style="1196"/>
    <col min="2776" max="2776" width="15.625" style="1196" customWidth="1"/>
    <col min="2777" max="2777" width="11" style="1196" bestFit="1" customWidth="1"/>
    <col min="2778" max="2779" width="15.125" style="1196" bestFit="1" customWidth="1"/>
    <col min="2780" max="2780" width="11" style="1196" bestFit="1" customWidth="1"/>
    <col min="2781" max="2782" width="11" style="1196" customWidth="1"/>
    <col min="2783" max="2783" width="13.625" style="1196" customWidth="1"/>
    <col min="2784" max="2784" width="13" style="1196" customWidth="1"/>
    <col min="2785" max="2785" width="15.125" style="1196" bestFit="1" customWidth="1"/>
    <col min="2786" max="2787" width="8.875" style="1196"/>
    <col min="2788" max="2788" width="1.625" style="1196" customWidth="1"/>
    <col min="2789" max="2828" width="8.625" style="1196" customWidth="1"/>
    <col min="2829" max="3031" width="8.875" style="1196"/>
    <col min="3032" max="3032" width="15.625" style="1196" customWidth="1"/>
    <col min="3033" max="3033" width="11" style="1196" bestFit="1" customWidth="1"/>
    <col min="3034" max="3035" width="15.125" style="1196" bestFit="1" customWidth="1"/>
    <col min="3036" max="3036" width="11" style="1196" bestFit="1" customWidth="1"/>
    <col min="3037" max="3038" width="11" style="1196" customWidth="1"/>
    <col min="3039" max="3039" width="13.625" style="1196" customWidth="1"/>
    <col min="3040" max="3040" width="13" style="1196" customWidth="1"/>
    <col min="3041" max="3041" width="15.125" style="1196" bestFit="1" customWidth="1"/>
    <col min="3042" max="3043" width="8.875" style="1196"/>
    <col min="3044" max="3044" width="1.625" style="1196" customWidth="1"/>
    <col min="3045" max="3084" width="8.625" style="1196" customWidth="1"/>
    <col min="3085" max="3287" width="8.875" style="1196"/>
    <col min="3288" max="3288" width="15.625" style="1196" customWidth="1"/>
    <col min="3289" max="3289" width="11" style="1196" bestFit="1" customWidth="1"/>
    <col min="3290" max="3291" width="15.125" style="1196" bestFit="1" customWidth="1"/>
    <col min="3292" max="3292" width="11" style="1196" bestFit="1" customWidth="1"/>
    <col min="3293" max="3294" width="11" style="1196" customWidth="1"/>
    <col min="3295" max="3295" width="13.625" style="1196" customWidth="1"/>
    <col min="3296" max="3296" width="13" style="1196" customWidth="1"/>
    <col min="3297" max="3297" width="15.125" style="1196" bestFit="1" customWidth="1"/>
    <col min="3298" max="3299" width="8.875" style="1196"/>
    <col min="3300" max="3300" width="1.625" style="1196" customWidth="1"/>
    <col min="3301" max="3340" width="8.625" style="1196" customWidth="1"/>
    <col min="3341" max="3543" width="8.875" style="1196"/>
    <col min="3544" max="3544" width="15.625" style="1196" customWidth="1"/>
    <col min="3545" max="3545" width="11" style="1196" bestFit="1" customWidth="1"/>
    <col min="3546" max="3547" width="15.125" style="1196" bestFit="1" customWidth="1"/>
    <col min="3548" max="3548" width="11" style="1196" bestFit="1" customWidth="1"/>
    <col min="3549" max="3550" width="11" style="1196" customWidth="1"/>
    <col min="3551" max="3551" width="13.625" style="1196" customWidth="1"/>
    <col min="3552" max="3552" width="13" style="1196" customWidth="1"/>
    <col min="3553" max="3553" width="15.125" style="1196" bestFit="1" customWidth="1"/>
    <col min="3554" max="3555" width="8.875" style="1196"/>
    <col min="3556" max="3556" width="1.625" style="1196" customWidth="1"/>
    <col min="3557" max="3596" width="8.625" style="1196" customWidth="1"/>
    <col min="3597" max="3799" width="8.875" style="1196"/>
    <col min="3800" max="3800" width="15.625" style="1196" customWidth="1"/>
    <col min="3801" max="3801" width="11" style="1196" bestFit="1" customWidth="1"/>
    <col min="3802" max="3803" width="15.125" style="1196" bestFit="1" customWidth="1"/>
    <col min="3804" max="3804" width="11" style="1196" bestFit="1" customWidth="1"/>
    <col min="3805" max="3806" width="11" style="1196" customWidth="1"/>
    <col min="3807" max="3807" width="13.625" style="1196" customWidth="1"/>
    <col min="3808" max="3808" width="13" style="1196" customWidth="1"/>
    <col min="3809" max="3809" width="15.125" style="1196" bestFit="1" customWidth="1"/>
    <col min="3810" max="3811" width="8.875" style="1196"/>
    <col min="3812" max="3812" width="1.625" style="1196" customWidth="1"/>
    <col min="3813" max="3852" width="8.625" style="1196" customWidth="1"/>
    <col min="3853" max="4055" width="8.875" style="1196"/>
    <col min="4056" max="4056" width="15.625" style="1196" customWidth="1"/>
    <col min="4057" max="4057" width="11" style="1196" bestFit="1" customWidth="1"/>
    <col min="4058" max="4059" width="15.125" style="1196" bestFit="1" customWidth="1"/>
    <col min="4060" max="4060" width="11" style="1196" bestFit="1" customWidth="1"/>
    <col min="4061" max="4062" width="11" style="1196" customWidth="1"/>
    <col min="4063" max="4063" width="13.625" style="1196" customWidth="1"/>
    <col min="4064" max="4064" width="13" style="1196" customWidth="1"/>
    <col min="4065" max="4065" width="15.125" style="1196" bestFit="1" customWidth="1"/>
    <col min="4066" max="4067" width="8.875" style="1196"/>
    <col min="4068" max="4068" width="1.625" style="1196" customWidth="1"/>
    <col min="4069" max="4108" width="8.625" style="1196" customWidth="1"/>
    <col min="4109" max="4311" width="8.875" style="1196"/>
    <col min="4312" max="4312" width="15.625" style="1196" customWidth="1"/>
    <col min="4313" max="4313" width="11" style="1196" bestFit="1" customWidth="1"/>
    <col min="4314" max="4315" width="15.125" style="1196" bestFit="1" customWidth="1"/>
    <col min="4316" max="4316" width="11" style="1196" bestFit="1" customWidth="1"/>
    <col min="4317" max="4318" width="11" style="1196" customWidth="1"/>
    <col min="4319" max="4319" width="13.625" style="1196" customWidth="1"/>
    <col min="4320" max="4320" width="13" style="1196" customWidth="1"/>
    <col min="4321" max="4321" width="15.125" style="1196" bestFit="1" customWidth="1"/>
    <col min="4322" max="4323" width="8.875" style="1196"/>
    <col min="4324" max="4324" width="1.625" style="1196" customWidth="1"/>
    <col min="4325" max="4364" width="8.625" style="1196" customWidth="1"/>
    <col min="4365" max="4567" width="8.875" style="1196"/>
    <col min="4568" max="4568" width="15.625" style="1196" customWidth="1"/>
    <col min="4569" max="4569" width="11" style="1196" bestFit="1" customWidth="1"/>
    <col min="4570" max="4571" width="15.125" style="1196" bestFit="1" customWidth="1"/>
    <col min="4572" max="4572" width="11" style="1196" bestFit="1" customWidth="1"/>
    <col min="4573" max="4574" width="11" style="1196" customWidth="1"/>
    <col min="4575" max="4575" width="13.625" style="1196" customWidth="1"/>
    <col min="4576" max="4576" width="13" style="1196" customWidth="1"/>
    <col min="4577" max="4577" width="15.125" style="1196" bestFit="1" customWidth="1"/>
    <col min="4578" max="4579" width="8.875" style="1196"/>
    <col min="4580" max="4580" width="1.625" style="1196" customWidth="1"/>
    <col min="4581" max="4620" width="8.625" style="1196" customWidth="1"/>
    <col min="4621" max="4823" width="8.875" style="1196"/>
    <col min="4824" max="4824" width="15.625" style="1196" customWidth="1"/>
    <col min="4825" max="4825" width="11" style="1196" bestFit="1" customWidth="1"/>
    <col min="4826" max="4827" width="15.125" style="1196" bestFit="1" customWidth="1"/>
    <col min="4828" max="4828" width="11" style="1196" bestFit="1" customWidth="1"/>
    <col min="4829" max="4830" width="11" style="1196" customWidth="1"/>
    <col min="4831" max="4831" width="13.625" style="1196" customWidth="1"/>
    <col min="4832" max="4832" width="13" style="1196" customWidth="1"/>
    <col min="4833" max="4833" width="15.125" style="1196" bestFit="1" customWidth="1"/>
    <col min="4834" max="4835" width="8.875" style="1196"/>
    <col min="4836" max="4836" width="1.625" style="1196" customWidth="1"/>
    <col min="4837" max="4876" width="8.625" style="1196" customWidth="1"/>
    <col min="4877" max="5079" width="8.875" style="1196"/>
    <col min="5080" max="5080" width="15.625" style="1196" customWidth="1"/>
    <col min="5081" max="5081" width="11" style="1196" bestFit="1" customWidth="1"/>
    <col min="5082" max="5083" width="15.125" style="1196" bestFit="1" customWidth="1"/>
    <col min="5084" max="5084" width="11" style="1196" bestFit="1" customWidth="1"/>
    <col min="5085" max="5086" width="11" style="1196" customWidth="1"/>
    <col min="5087" max="5087" width="13.625" style="1196" customWidth="1"/>
    <col min="5088" max="5088" width="13" style="1196" customWidth="1"/>
    <col min="5089" max="5089" width="15.125" style="1196" bestFit="1" customWidth="1"/>
    <col min="5090" max="5091" width="8.875" style="1196"/>
    <col min="5092" max="5092" width="1.625" style="1196" customWidth="1"/>
    <col min="5093" max="5132" width="8.625" style="1196" customWidth="1"/>
    <col min="5133" max="5335" width="8.875" style="1196"/>
    <col min="5336" max="5336" width="15.625" style="1196" customWidth="1"/>
    <col min="5337" max="5337" width="11" style="1196" bestFit="1" customWidth="1"/>
    <col min="5338" max="5339" width="15.125" style="1196" bestFit="1" customWidth="1"/>
    <col min="5340" max="5340" width="11" style="1196" bestFit="1" customWidth="1"/>
    <col min="5341" max="5342" width="11" style="1196" customWidth="1"/>
    <col min="5343" max="5343" width="13.625" style="1196" customWidth="1"/>
    <col min="5344" max="5344" width="13" style="1196" customWidth="1"/>
    <col min="5345" max="5345" width="15.125" style="1196" bestFit="1" customWidth="1"/>
    <col min="5346" max="5347" width="8.875" style="1196"/>
    <col min="5348" max="5348" width="1.625" style="1196" customWidth="1"/>
    <col min="5349" max="5388" width="8.625" style="1196" customWidth="1"/>
    <col min="5389" max="5591" width="8.875" style="1196"/>
    <col min="5592" max="5592" width="15.625" style="1196" customWidth="1"/>
    <col min="5593" max="5593" width="11" style="1196" bestFit="1" customWidth="1"/>
    <col min="5594" max="5595" width="15.125" style="1196" bestFit="1" customWidth="1"/>
    <col min="5596" max="5596" width="11" style="1196" bestFit="1" customWidth="1"/>
    <col min="5597" max="5598" width="11" style="1196" customWidth="1"/>
    <col min="5599" max="5599" width="13.625" style="1196" customWidth="1"/>
    <col min="5600" max="5600" width="13" style="1196" customWidth="1"/>
    <col min="5601" max="5601" width="15.125" style="1196" bestFit="1" customWidth="1"/>
    <col min="5602" max="5603" width="8.875" style="1196"/>
    <col min="5604" max="5604" width="1.625" style="1196" customWidth="1"/>
    <col min="5605" max="5644" width="8.625" style="1196" customWidth="1"/>
    <col min="5645" max="5847" width="8.875" style="1196"/>
    <col min="5848" max="5848" width="15.625" style="1196" customWidth="1"/>
    <col min="5849" max="5849" width="11" style="1196" bestFit="1" customWidth="1"/>
    <col min="5850" max="5851" width="15.125" style="1196" bestFit="1" customWidth="1"/>
    <col min="5852" max="5852" width="11" style="1196" bestFit="1" customWidth="1"/>
    <col min="5853" max="5854" width="11" style="1196" customWidth="1"/>
    <col min="5855" max="5855" width="13.625" style="1196" customWidth="1"/>
    <col min="5856" max="5856" width="13" style="1196" customWidth="1"/>
    <col min="5857" max="5857" width="15.125" style="1196" bestFit="1" customWidth="1"/>
    <col min="5858" max="5859" width="8.875" style="1196"/>
    <col min="5860" max="5860" width="1.625" style="1196" customWidth="1"/>
    <col min="5861" max="5900" width="8.625" style="1196" customWidth="1"/>
    <col min="5901" max="6103" width="8.875" style="1196"/>
    <col min="6104" max="6104" width="15.625" style="1196" customWidth="1"/>
    <col min="6105" max="6105" width="11" style="1196" bestFit="1" customWidth="1"/>
    <col min="6106" max="6107" width="15.125" style="1196" bestFit="1" customWidth="1"/>
    <col min="6108" max="6108" width="11" style="1196" bestFit="1" customWidth="1"/>
    <col min="6109" max="6110" width="11" style="1196" customWidth="1"/>
    <col min="6111" max="6111" width="13.625" style="1196" customWidth="1"/>
    <col min="6112" max="6112" width="13" style="1196" customWidth="1"/>
    <col min="6113" max="6113" width="15.125" style="1196" bestFit="1" customWidth="1"/>
    <col min="6114" max="6115" width="8.875" style="1196"/>
    <col min="6116" max="6116" width="1.625" style="1196" customWidth="1"/>
    <col min="6117" max="6156" width="8.625" style="1196" customWidth="1"/>
    <col min="6157" max="6359" width="8.875" style="1196"/>
    <col min="6360" max="6360" width="15.625" style="1196" customWidth="1"/>
    <col min="6361" max="6361" width="11" style="1196" bestFit="1" customWidth="1"/>
    <col min="6362" max="6363" width="15.125" style="1196" bestFit="1" customWidth="1"/>
    <col min="6364" max="6364" width="11" style="1196" bestFit="1" customWidth="1"/>
    <col min="6365" max="6366" width="11" style="1196" customWidth="1"/>
    <col min="6367" max="6367" width="13.625" style="1196" customWidth="1"/>
    <col min="6368" max="6368" width="13" style="1196" customWidth="1"/>
    <col min="6369" max="6369" width="15.125" style="1196" bestFit="1" customWidth="1"/>
    <col min="6370" max="6371" width="8.875" style="1196"/>
    <col min="6372" max="6372" width="1.625" style="1196" customWidth="1"/>
    <col min="6373" max="6412" width="8.625" style="1196" customWidth="1"/>
    <col min="6413" max="6615" width="8.875" style="1196"/>
    <col min="6616" max="6616" width="15.625" style="1196" customWidth="1"/>
    <col min="6617" max="6617" width="11" style="1196" bestFit="1" customWidth="1"/>
    <col min="6618" max="6619" width="15.125" style="1196" bestFit="1" customWidth="1"/>
    <col min="6620" max="6620" width="11" style="1196" bestFit="1" customWidth="1"/>
    <col min="6621" max="6622" width="11" style="1196" customWidth="1"/>
    <col min="6623" max="6623" width="13.625" style="1196" customWidth="1"/>
    <col min="6624" max="6624" width="13" style="1196" customWidth="1"/>
    <col min="6625" max="6625" width="15.125" style="1196" bestFit="1" customWidth="1"/>
    <col min="6626" max="6627" width="8.875" style="1196"/>
    <col min="6628" max="6628" width="1.625" style="1196" customWidth="1"/>
    <col min="6629" max="6668" width="8.625" style="1196" customWidth="1"/>
    <col min="6669" max="6871" width="8.875" style="1196"/>
    <col min="6872" max="6872" width="15.625" style="1196" customWidth="1"/>
    <col min="6873" max="6873" width="11" style="1196" bestFit="1" customWidth="1"/>
    <col min="6874" max="6875" width="15.125" style="1196" bestFit="1" customWidth="1"/>
    <col min="6876" max="6876" width="11" style="1196" bestFit="1" customWidth="1"/>
    <col min="6877" max="6878" width="11" style="1196" customWidth="1"/>
    <col min="6879" max="6879" width="13.625" style="1196" customWidth="1"/>
    <col min="6880" max="6880" width="13" style="1196" customWidth="1"/>
    <col min="6881" max="6881" width="15.125" style="1196" bestFit="1" customWidth="1"/>
    <col min="6882" max="6883" width="8.875" style="1196"/>
    <col min="6884" max="6884" width="1.625" style="1196" customWidth="1"/>
    <col min="6885" max="6924" width="8.625" style="1196" customWidth="1"/>
    <col min="6925" max="7127" width="8.875" style="1196"/>
    <col min="7128" max="7128" width="15.625" style="1196" customWidth="1"/>
    <col min="7129" max="7129" width="11" style="1196" bestFit="1" customWidth="1"/>
    <col min="7130" max="7131" width="15.125" style="1196" bestFit="1" customWidth="1"/>
    <col min="7132" max="7132" width="11" style="1196" bestFit="1" customWidth="1"/>
    <col min="7133" max="7134" width="11" style="1196" customWidth="1"/>
    <col min="7135" max="7135" width="13.625" style="1196" customWidth="1"/>
    <col min="7136" max="7136" width="13" style="1196" customWidth="1"/>
    <col min="7137" max="7137" width="15.125" style="1196" bestFit="1" customWidth="1"/>
    <col min="7138" max="7139" width="8.875" style="1196"/>
    <col min="7140" max="7140" width="1.625" style="1196" customWidth="1"/>
    <col min="7141" max="7180" width="8.625" style="1196" customWidth="1"/>
    <col min="7181" max="7383" width="8.875" style="1196"/>
    <col min="7384" max="7384" width="15.625" style="1196" customWidth="1"/>
    <col min="7385" max="7385" width="11" style="1196" bestFit="1" customWidth="1"/>
    <col min="7386" max="7387" width="15.125" style="1196" bestFit="1" customWidth="1"/>
    <col min="7388" max="7388" width="11" style="1196" bestFit="1" customWidth="1"/>
    <col min="7389" max="7390" width="11" style="1196" customWidth="1"/>
    <col min="7391" max="7391" width="13.625" style="1196" customWidth="1"/>
    <col min="7392" max="7392" width="13" style="1196" customWidth="1"/>
    <col min="7393" max="7393" width="15.125" style="1196" bestFit="1" customWidth="1"/>
    <col min="7394" max="7395" width="8.875" style="1196"/>
    <col min="7396" max="7396" width="1.625" style="1196" customWidth="1"/>
    <col min="7397" max="7436" width="8.625" style="1196" customWidth="1"/>
    <col min="7437" max="7639" width="8.875" style="1196"/>
    <col min="7640" max="7640" width="15.625" style="1196" customWidth="1"/>
    <col min="7641" max="7641" width="11" style="1196" bestFit="1" customWidth="1"/>
    <col min="7642" max="7643" width="15.125" style="1196" bestFit="1" customWidth="1"/>
    <col min="7644" max="7644" width="11" style="1196" bestFit="1" customWidth="1"/>
    <col min="7645" max="7646" width="11" style="1196" customWidth="1"/>
    <col min="7647" max="7647" width="13.625" style="1196" customWidth="1"/>
    <col min="7648" max="7648" width="13" style="1196" customWidth="1"/>
    <col min="7649" max="7649" width="15.125" style="1196" bestFit="1" customWidth="1"/>
    <col min="7650" max="7651" width="8.875" style="1196"/>
    <col min="7652" max="7652" width="1.625" style="1196" customWidth="1"/>
    <col min="7653" max="7692" width="8.625" style="1196" customWidth="1"/>
    <col min="7693" max="7895" width="8.875" style="1196"/>
    <col min="7896" max="7896" width="15.625" style="1196" customWidth="1"/>
    <col min="7897" max="7897" width="11" style="1196" bestFit="1" customWidth="1"/>
    <col min="7898" max="7899" width="15.125" style="1196" bestFit="1" customWidth="1"/>
    <col min="7900" max="7900" width="11" style="1196" bestFit="1" customWidth="1"/>
    <col min="7901" max="7902" width="11" style="1196" customWidth="1"/>
    <col min="7903" max="7903" width="13.625" style="1196" customWidth="1"/>
    <col min="7904" max="7904" width="13" style="1196" customWidth="1"/>
    <col min="7905" max="7905" width="15.125" style="1196" bestFit="1" customWidth="1"/>
    <col min="7906" max="7907" width="8.875" style="1196"/>
    <col min="7908" max="7908" width="1.625" style="1196" customWidth="1"/>
    <col min="7909" max="7948" width="8.625" style="1196" customWidth="1"/>
    <col min="7949" max="8151" width="8.875" style="1196"/>
    <col min="8152" max="8152" width="15.625" style="1196" customWidth="1"/>
    <col min="8153" max="8153" width="11" style="1196" bestFit="1" customWidth="1"/>
    <col min="8154" max="8155" width="15.125" style="1196" bestFit="1" customWidth="1"/>
    <col min="8156" max="8156" width="11" style="1196" bestFit="1" customWidth="1"/>
    <col min="8157" max="8158" width="11" style="1196" customWidth="1"/>
    <col min="8159" max="8159" width="13.625" style="1196" customWidth="1"/>
    <col min="8160" max="8160" width="13" style="1196" customWidth="1"/>
    <col min="8161" max="8161" width="15.125" style="1196" bestFit="1" customWidth="1"/>
    <col min="8162" max="8163" width="8.875" style="1196"/>
    <col min="8164" max="8164" width="1.625" style="1196" customWidth="1"/>
    <col min="8165" max="8204" width="8.625" style="1196" customWidth="1"/>
    <col min="8205" max="8407" width="8.875" style="1196"/>
    <col min="8408" max="8408" width="15.625" style="1196" customWidth="1"/>
    <col min="8409" max="8409" width="11" style="1196" bestFit="1" customWidth="1"/>
    <col min="8410" max="8411" width="15.125" style="1196" bestFit="1" customWidth="1"/>
    <col min="8412" max="8412" width="11" style="1196" bestFit="1" customWidth="1"/>
    <col min="8413" max="8414" width="11" style="1196" customWidth="1"/>
    <col min="8415" max="8415" width="13.625" style="1196" customWidth="1"/>
    <col min="8416" max="8416" width="13" style="1196" customWidth="1"/>
    <col min="8417" max="8417" width="15.125" style="1196" bestFit="1" customWidth="1"/>
    <col min="8418" max="8419" width="8.875" style="1196"/>
    <col min="8420" max="8420" width="1.625" style="1196" customWidth="1"/>
    <col min="8421" max="8460" width="8.625" style="1196" customWidth="1"/>
    <col min="8461" max="8663" width="8.875" style="1196"/>
    <col min="8664" max="8664" width="15.625" style="1196" customWidth="1"/>
    <col min="8665" max="8665" width="11" style="1196" bestFit="1" customWidth="1"/>
    <col min="8666" max="8667" width="15.125" style="1196" bestFit="1" customWidth="1"/>
    <col min="8668" max="8668" width="11" style="1196" bestFit="1" customWidth="1"/>
    <col min="8669" max="8670" width="11" style="1196" customWidth="1"/>
    <col min="8671" max="8671" width="13.625" style="1196" customWidth="1"/>
    <col min="8672" max="8672" width="13" style="1196" customWidth="1"/>
    <col min="8673" max="8673" width="15.125" style="1196" bestFit="1" customWidth="1"/>
    <col min="8674" max="8675" width="8.875" style="1196"/>
    <col min="8676" max="8676" width="1.625" style="1196" customWidth="1"/>
    <col min="8677" max="8716" width="8.625" style="1196" customWidth="1"/>
    <col min="8717" max="8919" width="8.875" style="1196"/>
    <col min="8920" max="8920" width="15.625" style="1196" customWidth="1"/>
    <col min="8921" max="8921" width="11" style="1196" bestFit="1" customWidth="1"/>
    <col min="8922" max="8923" width="15.125" style="1196" bestFit="1" customWidth="1"/>
    <col min="8924" max="8924" width="11" style="1196" bestFit="1" customWidth="1"/>
    <col min="8925" max="8926" width="11" style="1196" customWidth="1"/>
    <col min="8927" max="8927" width="13.625" style="1196" customWidth="1"/>
    <col min="8928" max="8928" width="13" style="1196" customWidth="1"/>
    <col min="8929" max="8929" width="15.125" style="1196" bestFit="1" customWidth="1"/>
    <col min="8930" max="8931" width="8.875" style="1196"/>
    <col min="8932" max="8932" width="1.625" style="1196" customWidth="1"/>
    <col min="8933" max="8972" width="8.625" style="1196" customWidth="1"/>
    <col min="8973" max="9175" width="8.875" style="1196"/>
    <col min="9176" max="9176" width="15.625" style="1196" customWidth="1"/>
    <col min="9177" max="9177" width="11" style="1196" bestFit="1" customWidth="1"/>
    <col min="9178" max="9179" width="15.125" style="1196" bestFit="1" customWidth="1"/>
    <col min="9180" max="9180" width="11" style="1196" bestFit="1" customWidth="1"/>
    <col min="9181" max="9182" width="11" style="1196" customWidth="1"/>
    <col min="9183" max="9183" width="13.625" style="1196" customWidth="1"/>
    <col min="9184" max="9184" width="13" style="1196" customWidth="1"/>
    <col min="9185" max="9185" width="15.125" style="1196" bestFit="1" customWidth="1"/>
    <col min="9186" max="9187" width="8.875" style="1196"/>
    <col min="9188" max="9188" width="1.625" style="1196" customWidth="1"/>
    <col min="9189" max="9228" width="8.625" style="1196" customWidth="1"/>
    <col min="9229" max="9431" width="8.875" style="1196"/>
    <col min="9432" max="9432" width="15.625" style="1196" customWidth="1"/>
    <col min="9433" max="9433" width="11" style="1196" bestFit="1" customWidth="1"/>
    <col min="9434" max="9435" width="15.125" style="1196" bestFit="1" customWidth="1"/>
    <col min="9436" max="9436" width="11" style="1196" bestFit="1" customWidth="1"/>
    <col min="9437" max="9438" width="11" style="1196" customWidth="1"/>
    <col min="9439" max="9439" width="13.625" style="1196" customWidth="1"/>
    <col min="9440" max="9440" width="13" style="1196" customWidth="1"/>
    <col min="9441" max="9441" width="15.125" style="1196" bestFit="1" customWidth="1"/>
    <col min="9442" max="9443" width="8.875" style="1196"/>
    <col min="9444" max="9444" width="1.625" style="1196" customWidth="1"/>
    <col min="9445" max="9484" width="8.625" style="1196" customWidth="1"/>
    <col min="9485" max="9687" width="8.875" style="1196"/>
    <col min="9688" max="9688" width="15.625" style="1196" customWidth="1"/>
    <col min="9689" max="9689" width="11" style="1196" bestFit="1" customWidth="1"/>
    <col min="9690" max="9691" width="15.125" style="1196" bestFit="1" customWidth="1"/>
    <col min="9692" max="9692" width="11" style="1196" bestFit="1" customWidth="1"/>
    <col min="9693" max="9694" width="11" style="1196" customWidth="1"/>
    <col min="9695" max="9695" width="13.625" style="1196" customWidth="1"/>
    <col min="9696" max="9696" width="13" style="1196" customWidth="1"/>
    <col min="9697" max="9697" width="15.125" style="1196" bestFit="1" customWidth="1"/>
    <col min="9698" max="9699" width="8.875" style="1196"/>
    <col min="9700" max="9700" width="1.625" style="1196" customWidth="1"/>
    <col min="9701" max="9740" width="8.625" style="1196" customWidth="1"/>
    <col min="9741" max="9943" width="8.875" style="1196"/>
    <col min="9944" max="9944" width="15.625" style="1196" customWidth="1"/>
    <col min="9945" max="9945" width="11" style="1196" bestFit="1" customWidth="1"/>
    <col min="9946" max="9947" width="15.125" style="1196" bestFit="1" customWidth="1"/>
    <col min="9948" max="9948" width="11" style="1196" bestFit="1" customWidth="1"/>
    <col min="9949" max="9950" width="11" style="1196" customWidth="1"/>
    <col min="9951" max="9951" width="13.625" style="1196" customWidth="1"/>
    <col min="9952" max="9952" width="13" style="1196" customWidth="1"/>
    <col min="9953" max="9953" width="15.125" style="1196" bestFit="1" customWidth="1"/>
    <col min="9954" max="9955" width="8.875" style="1196"/>
    <col min="9956" max="9956" width="1.625" style="1196" customWidth="1"/>
    <col min="9957" max="9996" width="8.625" style="1196" customWidth="1"/>
    <col min="9997" max="10199" width="8.875" style="1196"/>
    <col min="10200" max="10200" width="15.625" style="1196" customWidth="1"/>
    <col min="10201" max="10201" width="11" style="1196" bestFit="1" customWidth="1"/>
    <col min="10202" max="10203" width="15.125" style="1196" bestFit="1" customWidth="1"/>
    <col min="10204" max="10204" width="11" style="1196" bestFit="1" customWidth="1"/>
    <col min="10205" max="10206" width="11" style="1196" customWidth="1"/>
    <col min="10207" max="10207" width="13.625" style="1196" customWidth="1"/>
    <col min="10208" max="10208" width="13" style="1196" customWidth="1"/>
    <col min="10209" max="10209" width="15.125" style="1196" bestFit="1" customWidth="1"/>
    <col min="10210" max="10211" width="8.875" style="1196"/>
    <col min="10212" max="10212" width="1.625" style="1196" customWidth="1"/>
    <col min="10213" max="10252" width="8.625" style="1196" customWidth="1"/>
    <col min="10253" max="10455" width="8.875" style="1196"/>
    <col min="10456" max="10456" width="15.625" style="1196" customWidth="1"/>
    <col min="10457" max="10457" width="11" style="1196" bestFit="1" customWidth="1"/>
    <col min="10458" max="10459" width="15.125" style="1196" bestFit="1" customWidth="1"/>
    <col min="10460" max="10460" width="11" style="1196" bestFit="1" customWidth="1"/>
    <col min="10461" max="10462" width="11" style="1196" customWidth="1"/>
    <col min="10463" max="10463" width="13.625" style="1196" customWidth="1"/>
    <col min="10464" max="10464" width="13" style="1196" customWidth="1"/>
    <col min="10465" max="10465" width="15.125" style="1196" bestFit="1" customWidth="1"/>
    <col min="10466" max="10467" width="8.875" style="1196"/>
    <col min="10468" max="10468" width="1.625" style="1196" customWidth="1"/>
    <col min="10469" max="10508" width="8.625" style="1196" customWidth="1"/>
    <col min="10509" max="10711" width="8.875" style="1196"/>
    <col min="10712" max="10712" width="15.625" style="1196" customWidth="1"/>
    <col min="10713" max="10713" width="11" style="1196" bestFit="1" customWidth="1"/>
    <col min="10714" max="10715" width="15.125" style="1196" bestFit="1" customWidth="1"/>
    <col min="10716" max="10716" width="11" style="1196" bestFit="1" customWidth="1"/>
    <col min="10717" max="10718" width="11" style="1196" customWidth="1"/>
    <col min="10719" max="10719" width="13.625" style="1196" customWidth="1"/>
    <col min="10720" max="10720" width="13" style="1196" customWidth="1"/>
    <col min="10721" max="10721" width="15.125" style="1196" bestFit="1" customWidth="1"/>
    <col min="10722" max="10723" width="8.875" style="1196"/>
    <col min="10724" max="10724" width="1.625" style="1196" customWidth="1"/>
    <col min="10725" max="10764" width="8.625" style="1196" customWidth="1"/>
    <col min="10765" max="10967" width="8.875" style="1196"/>
    <col min="10968" max="10968" width="15.625" style="1196" customWidth="1"/>
    <col min="10969" max="10969" width="11" style="1196" bestFit="1" customWidth="1"/>
    <col min="10970" max="10971" width="15.125" style="1196" bestFit="1" customWidth="1"/>
    <col min="10972" max="10972" width="11" style="1196" bestFit="1" customWidth="1"/>
    <col min="10973" max="10974" width="11" style="1196" customWidth="1"/>
    <col min="10975" max="10975" width="13.625" style="1196" customWidth="1"/>
    <col min="10976" max="10976" width="13" style="1196" customWidth="1"/>
    <col min="10977" max="10977" width="15.125" style="1196" bestFit="1" customWidth="1"/>
    <col min="10978" max="10979" width="8.875" style="1196"/>
    <col min="10980" max="10980" width="1.625" style="1196" customWidth="1"/>
    <col min="10981" max="11020" width="8.625" style="1196" customWidth="1"/>
    <col min="11021" max="11223" width="8.875" style="1196"/>
    <col min="11224" max="11224" width="15.625" style="1196" customWidth="1"/>
    <col min="11225" max="11225" width="11" style="1196" bestFit="1" customWidth="1"/>
    <col min="11226" max="11227" width="15.125" style="1196" bestFit="1" customWidth="1"/>
    <col min="11228" max="11228" width="11" style="1196" bestFit="1" customWidth="1"/>
    <col min="11229" max="11230" width="11" style="1196" customWidth="1"/>
    <col min="11231" max="11231" width="13.625" style="1196" customWidth="1"/>
    <col min="11232" max="11232" width="13" style="1196" customWidth="1"/>
    <col min="11233" max="11233" width="15.125" style="1196" bestFit="1" customWidth="1"/>
    <col min="11234" max="11235" width="8.875" style="1196"/>
    <col min="11236" max="11236" width="1.625" style="1196" customWidth="1"/>
    <col min="11237" max="11276" width="8.625" style="1196" customWidth="1"/>
    <col min="11277" max="11479" width="8.875" style="1196"/>
    <col min="11480" max="11480" width="15.625" style="1196" customWidth="1"/>
    <col min="11481" max="11481" width="11" style="1196" bestFit="1" customWidth="1"/>
    <col min="11482" max="11483" width="15.125" style="1196" bestFit="1" customWidth="1"/>
    <col min="11484" max="11484" width="11" style="1196" bestFit="1" customWidth="1"/>
    <col min="11485" max="11486" width="11" style="1196" customWidth="1"/>
    <col min="11487" max="11487" width="13.625" style="1196" customWidth="1"/>
    <col min="11488" max="11488" width="13" style="1196" customWidth="1"/>
    <col min="11489" max="11489" width="15.125" style="1196" bestFit="1" customWidth="1"/>
    <col min="11490" max="11491" width="8.875" style="1196"/>
    <col min="11492" max="11492" width="1.625" style="1196" customWidth="1"/>
    <col min="11493" max="11532" width="8.625" style="1196" customWidth="1"/>
    <col min="11533" max="11735" width="8.875" style="1196"/>
    <col min="11736" max="11736" width="15.625" style="1196" customWidth="1"/>
    <col min="11737" max="11737" width="11" style="1196" bestFit="1" customWidth="1"/>
    <col min="11738" max="11739" width="15.125" style="1196" bestFit="1" customWidth="1"/>
    <col min="11740" max="11740" width="11" style="1196" bestFit="1" customWidth="1"/>
    <col min="11741" max="11742" width="11" style="1196" customWidth="1"/>
    <col min="11743" max="11743" width="13.625" style="1196" customWidth="1"/>
    <col min="11744" max="11744" width="13" style="1196" customWidth="1"/>
    <col min="11745" max="11745" width="15.125" style="1196" bestFit="1" customWidth="1"/>
    <col min="11746" max="11747" width="8.875" style="1196"/>
    <col min="11748" max="11748" width="1.625" style="1196" customWidth="1"/>
    <col min="11749" max="11788" width="8.625" style="1196" customWidth="1"/>
    <col min="11789" max="11991" width="8.875" style="1196"/>
    <col min="11992" max="11992" width="15.625" style="1196" customWidth="1"/>
    <col min="11993" max="11993" width="11" style="1196" bestFit="1" customWidth="1"/>
    <col min="11994" max="11995" width="15.125" style="1196" bestFit="1" customWidth="1"/>
    <col min="11996" max="11996" width="11" style="1196" bestFit="1" customWidth="1"/>
    <col min="11997" max="11998" width="11" style="1196" customWidth="1"/>
    <col min="11999" max="11999" width="13.625" style="1196" customWidth="1"/>
    <col min="12000" max="12000" width="13" style="1196" customWidth="1"/>
    <col min="12001" max="12001" width="15.125" style="1196" bestFit="1" customWidth="1"/>
    <col min="12002" max="12003" width="8.875" style="1196"/>
    <col min="12004" max="12004" width="1.625" style="1196" customWidth="1"/>
    <col min="12005" max="12044" width="8.625" style="1196" customWidth="1"/>
    <col min="12045" max="12247" width="8.875" style="1196"/>
    <col min="12248" max="12248" width="15.625" style="1196" customWidth="1"/>
    <col min="12249" max="12249" width="11" style="1196" bestFit="1" customWidth="1"/>
    <col min="12250" max="12251" width="15.125" style="1196" bestFit="1" customWidth="1"/>
    <col min="12252" max="12252" width="11" style="1196" bestFit="1" customWidth="1"/>
    <col min="12253" max="12254" width="11" style="1196" customWidth="1"/>
    <col min="12255" max="12255" width="13.625" style="1196" customWidth="1"/>
    <col min="12256" max="12256" width="13" style="1196" customWidth="1"/>
    <col min="12257" max="12257" width="15.125" style="1196" bestFit="1" customWidth="1"/>
    <col min="12258" max="12259" width="8.875" style="1196"/>
    <col min="12260" max="12260" width="1.625" style="1196" customWidth="1"/>
    <col min="12261" max="12300" width="8.625" style="1196" customWidth="1"/>
    <col min="12301" max="12503" width="8.875" style="1196"/>
    <col min="12504" max="12504" width="15.625" style="1196" customWidth="1"/>
    <col min="12505" max="12505" width="11" style="1196" bestFit="1" customWidth="1"/>
    <col min="12506" max="12507" width="15.125" style="1196" bestFit="1" customWidth="1"/>
    <col min="12508" max="12508" width="11" style="1196" bestFit="1" customWidth="1"/>
    <col min="12509" max="12510" width="11" style="1196" customWidth="1"/>
    <col min="12511" max="12511" width="13.625" style="1196" customWidth="1"/>
    <col min="12512" max="12512" width="13" style="1196" customWidth="1"/>
    <col min="12513" max="12513" width="15.125" style="1196" bestFit="1" customWidth="1"/>
    <col min="12514" max="12515" width="8.875" style="1196"/>
    <col min="12516" max="12516" width="1.625" style="1196" customWidth="1"/>
    <col min="12517" max="12556" width="8.625" style="1196" customWidth="1"/>
    <col min="12557" max="12759" width="8.875" style="1196"/>
    <col min="12760" max="12760" width="15.625" style="1196" customWidth="1"/>
    <col min="12761" max="12761" width="11" style="1196" bestFit="1" customWidth="1"/>
    <col min="12762" max="12763" width="15.125" style="1196" bestFit="1" customWidth="1"/>
    <col min="12764" max="12764" width="11" style="1196" bestFit="1" customWidth="1"/>
    <col min="12765" max="12766" width="11" style="1196" customWidth="1"/>
    <col min="12767" max="12767" width="13.625" style="1196" customWidth="1"/>
    <col min="12768" max="12768" width="13" style="1196" customWidth="1"/>
    <col min="12769" max="12769" width="15.125" style="1196" bestFit="1" customWidth="1"/>
    <col min="12770" max="12771" width="8.875" style="1196"/>
    <col min="12772" max="12772" width="1.625" style="1196" customWidth="1"/>
    <col min="12773" max="12812" width="8.625" style="1196" customWidth="1"/>
    <col min="12813" max="13015" width="8.875" style="1196"/>
    <col min="13016" max="13016" width="15.625" style="1196" customWidth="1"/>
    <col min="13017" max="13017" width="11" style="1196" bestFit="1" customWidth="1"/>
    <col min="13018" max="13019" width="15.125" style="1196" bestFit="1" customWidth="1"/>
    <col min="13020" max="13020" width="11" style="1196" bestFit="1" customWidth="1"/>
    <col min="13021" max="13022" width="11" style="1196" customWidth="1"/>
    <col min="13023" max="13023" width="13.625" style="1196" customWidth="1"/>
    <col min="13024" max="13024" width="13" style="1196" customWidth="1"/>
    <col min="13025" max="13025" width="15.125" style="1196" bestFit="1" customWidth="1"/>
    <col min="13026" max="13027" width="8.875" style="1196"/>
    <col min="13028" max="13028" width="1.625" style="1196" customWidth="1"/>
    <col min="13029" max="13068" width="8.625" style="1196" customWidth="1"/>
    <col min="13069" max="13271" width="8.875" style="1196"/>
    <col min="13272" max="13272" width="15.625" style="1196" customWidth="1"/>
    <col min="13273" max="13273" width="11" style="1196" bestFit="1" customWidth="1"/>
    <col min="13274" max="13275" width="15.125" style="1196" bestFit="1" customWidth="1"/>
    <col min="13276" max="13276" width="11" style="1196" bestFit="1" customWidth="1"/>
    <col min="13277" max="13278" width="11" style="1196" customWidth="1"/>
    <col min="13279" max="13279" width="13.625" style="1196" customWidth="1"/>
    <col min="13280" max="13280" width="13" style="1196" customWidth="1"/>
    <col min="13281" max="13281" width="15.125" style="1196" bestFit="1" customWidth="1"/>
    <col min="13282" max="13283" width="8.875" style="1196"/>
    <col min="13284" max="13284" width="1.625" style="1196" customWidth="1"/>
    <col min="13285" max="13324" width="8.625" style="1196" customWidth="1"/>
    <col min="13325" max="13527" width="8.875" style="1196"/>
    <col min="13528" max="13528" width="15.625" style="1196" customWidth="1"/>
    <col min="13529" max="13529" width="11" style="1196" bestFit="1" customWidth="1"/>
    <col min="13530" max="13531" width="15.125" style="1196" bestFit="1" customWidth="1"/>
    <col min="13532" max="13532" width="11" style="1196" bestFit="1" customWidth="1"/>
    <col min="13533" max="13534" width="11" style="1196" customWidth="1"/>
    <col min="13535" max="13535" width="13.625" style="1196" customWidth="1"/>
    <col min="13536" max="13536" width="13" style="1196" customWidth="1"/>
    <col min="13537" max="13537" width="15.125" style="1196" bestFit="1" customWidth="1"/>
    <col min="13538" max="13539" width="8.875" style="1196"/>
    <col min="13540" max="13540" width="1.625" style="1196" customWidth="1"/>
    <col min="13541" max="13580" width="8.625" style="1196" customWidth="1"/>
    <col min="13581" max="13783" width="8.875" style="1196"/>
    <col min="13784" max="13784" width="15.625" style="1196" customWidth="1"/>
    <col min="13785" max="13785" width="11" style="1196" bestFit="1" customWidth="1"/>
    <col min="13786" max="13787" width="15.125" style="1196" bestFit="1" customWidth="1"/>
    <col min="13788" max="13788" width="11" style="1196" bestFit="1" customWidth="1"/>
    <col min="13789" max="13790" width="11" style="1196" customWidth="1"/>
    <col min="13791" max="13791" width="13.625" style="1196" customWidth="1"/>
    <col min="13792" max="13792" width="13" style="1196" customWidth="1"/>
    <col min="13793" max="13793" width="15.125" style="1196" bestFit="1" customWidth="1"/>
    <col min="13794" max="13795" width="8.875" style="1196"/>
    <col min="13796" max="13796" width="1.625" style="1196" customWidth="1"/>
    <col min="13797" max="13836" width="8.625" style="1196" customWidth="1"/>
    <col min="13837" max="14039" width="8.875" style="1196"/>
    <col min="14040" max="14040" width="15.625" style="1196" customWidth="1"/>
    <col min="14041" max="14041" width="11" style="1196" bestFit="1" customWidth="1"/>
    <col min="14042" max="14043" width="15.125" style="1196" bestFit="1" customWidth="1"/>
    <col min="14044" max="14044" width="11" style="1196" bestFit="1" customWidth="1"/>
    <col min="14045" max="14046" width="11" style="1196" customWidth="1"/>
    <col min="14047" max="14047" width="13.625" style="1196" customWidth="1"/>
    <col min="14048" max="14048" width="13" style="1196" customWidth="1"/>
    <col min="14049" max="14049" width="15.125" style="1196" bestFit="1" customWidth="1"/>
    <col min="14050" max="14051" width="8.875" style="1196"/>
    <col min="14052" max="14052" width="1.625" style="1196" customWidth="1"/>
    <col min="14053" max="14092" width="8.625" style="1196" customWidth="1"/>
    <col min="14093" max="14295" width="8.875" style="1196"/>
    <col min="14296" max="14296" width="15.625" style="1196" customWidth="1"/>
    <col min="14297" max="14297" width="11" style="1196" bestFit="1" customWidth="1"/>
    <col min="14298" max="14299" width="15.125" style="1196" bestFit="1" customWidth="1"/>
    <col min="14300" max="14300" width="11" style="1196" bestFit="1" customWidth="1"/>
    <col min="14301" max="14302" width="11" style="1196" customWidth="1"/>
    <col min="14303" max="14303" width="13.625" style="1196" customWidth="1"/>
    <col min="14304" max="14304" width="13" style="1196" customWidth="1"/>
    <col min="14305" max="14305" width="15.125" style="1196" bestFit="1" customWidth="1"/>
    <col min="14306" max="14307" width="8.875" style="1196"/>
    <col min="14308" max="14308" width="1.625" style="1196" customWidth="1"/>
    <col min="14309" max="14348" width="8.625" style="1196" customWidth="1"/>
    <col min="14349" max="14551" width="8.875" style="1196"/>
    <col min="14552" max="14552" width="15.625" style="1196" customWidth="1"/>
    <col min="14553" max="14553" width="11" style="1196" bestFit="1" customWidth="1"/>
    <col min="14554" max="14555" width="15.125" style="1196" bestFit="1" customWidth="1"/>
    <col min="14556" max="14556" width="11" style="1196" bestFit="1" customWidth="1"/>
    <col min="14557" max="14558" width="11" style="1196" customWidth="1"/>
    <col min="14559" max="14559" width="13.625" style="1196" customWidth="1"/>
    <col min="14560" max="14560" width="13" style="1196" customWidth="1"/>
    <col min="14561" max="14561" width="15.125" style="1196" bestFit="1" customWidth="1"/>
    <col min="14562" max="14563" width="8.875" style="1196"/>
    <col min="14564" max="14564" width="1.625" style="1196" customWidth="1"/>
    <col min="14565" max="14604" width="8.625" style="1196" customWidth="1"/>
    <col min="14605" max="14807" width="8.875" style="1196"/>
    <col min="14808" max="14808" width="15.625" style="1196" customWidth="1"/>
    <col min="14809" max="14809" width="11" style="1196" bestFit="1" customWidth="1"/>
    <col min="14810" max="14811" width="15.125" style="1196" bestFit="1" customWidth="1"/>
    <col min="14812" max="14812" width="11" style="1196" bestFit="1" customWidth="1"/>
    <col min="14813" max="14814" width="11" style="1196" customWidth="1"/>
    <col min="14815" max="14815" width="13.625" style="1196" customWidth="1"/>
    <col min="14816" max="14816" width="13" style="1196" customWidth="1"/>
    <col min="14817" max="14817" width="15.125" style="1196" bestFit="1" customWidth="1"/>
    <col min="14818" max="14819" width="8.875" style="1196"/>
    <col min="14820" max="14820" width="1.625" style="1196" customWidth="1"/>
    <col min="14821" max="14860" width="8.625" style="1196" customWidth="1"/>
    <col min="14861" max="15063" width="8.875" style="1196"/>
    <col min="15064" max="15064" width="15.625" style="1196" customWidth="1"/>
    <col min="15065" max="15065" width="11" style="1196" bestFit="1" customWidth="1"/>
    <col min="15066" max="15067" width="15.125" style="1196" bestFit="1" customWidth="1"/>
    <col min="15068" max="15068" width="11" style="1196" bestFit="1" customWidth="1"/>
    <col min="15069" max="15070" width="11" style="1196" customWidth="1"/>
    <col min="15071" max="15071" width="13.625" style="1196" customWidth="1"/>
    <col min="15072" max="15072" width="13" style="1196" customWidth="1"/>
    <col min="15073" max="15073" width="15.125" style="1196" bestFit="1" customWidth="1"/>
    <col min="15074" max="15075" width="8.875" style="1196"/>
    <col min="15076" max="15076" width="1.625" style="1196" customWidth="1"/>
    <col min="15077" max="15116" width="8.625" style="1196" customWidth="1"/>
    <col min="15117" max="15319" width="8.875" style="1196"/>
    <col min="15320" max="15320" width="15.625" style="1196" customWidth="1"/>
    <col min="15321" max="15321" width="11" style="1196" bestFit="1" customWidth="1"/>
    <col min="15322" max="15323" width="15.125" style="1196" bestFit="1" customWidth="1"/>
    <col min="15324" max="15324" width="11" style="1196" bestFit="1" customWidth="1"/>
    <col min="15325" max="15326" width="11" style="1196" customWidth="1"/>
    <col min="15327" max="15327" width="13.625" style="1196" customWidth="1"/>
    <col min="15328" max="15328" width="13" style="1196" customWidth="1"/>
    <col min="15329" max="15329" width="15.125" style="1196" bestFit="1" customWidth="1"/>
    <col min="15330" max="15331" width="8.875" style="1196"/>
    <col min="15332" max="15332" width="1.625" style="1196" customWidth="1"/>
    <col min="15333" max="15372" width="8.625" style="1196" customWidth="1"/>
    <col min="15373" max="15575" width="8.875" style="1196"/>
    <col min="15576" max="15576" width="15.625" style="1196" customWidth="1"/>
    <col min="15577" max="15577" width="11" style="1196" bestFit="1" customWidth="1"/>
    <col min="15578" max="15579" width="15.125" style="1196" bestFit="1" customWidth="1"/>
    <col min="15580" max="15580" width="11" style="1196" bestFit="1" customWidth="1"/>
    <col min="15581" max="15582" width="11" style="1196" customWidth="1"/>
    <col min="15583" max="15583" width="13.625" style="1196" customWidth="1"/>
    <col min="15584" max="15584" width="13" style="1196" customWidth="1"/>
    <col min="15585" max="15585" width="15.125" style="1196" bestFit="1" customWidth="1"/>
    <col min="15586" max="15587" width="8.875" style="1196"/>
    <col min="15588" max="15588" width="1.625" style="1196" customWidth="1"/>
    <col min="15589" max="15628" width="8.625" style="1196" customWidth="1"/>
    <col min="15629" max="15831" width="8.875" style="1196"/>
    <col min="15832" max="15832" width="15.625" style="1196" customWidth="1"/>
    <col min="15833" max="15833" width="11" style="1196" bestFit="1" customWidth="1"/>
    <col min="15834" max="15835" width="15.125" style="1196" bestFit="1" customWidth="1"/>
    <col min="15836" max="15836" width="11" style="1196" bestFit="1" customWidth="1"/>
    <col min="15837" max="15838" width="11" style="1196" customWidth="1"/>
    <col min="15839" max="15839" width="13.625" style="1196" customWidth="1"/>
    <col min="15840" max="15840" width="13" style="1196" customWidth="1"/>
    <col min="15841" max="15841" width="15.125" style="1196" bestFit="1" customWidth="1"/>
    <col min="15842" max="15843" width="8.875" style="1196"/>
    <col min="15844" max="15844" width="1.625" style="1196" customWidth="1"/>
    <col min="15845" max="15884" width="8.625" style="1196" customWidth="1"/>
    <col min="15885" max="16087" width="8.875" style="1196"/>
    <col min="16088" max="16088" width="15.625" style="1196" customWidth="1"/>
    <col min="16089" max="16089" width="11" style="1196" bestFit="1" customWidth="1"/>
    <col min="16090" max="16091" width="15.125" style="1196" bestFit="1" customWidth="1"/>
    <col min="16092" max="16092" width="11" style="1196" bestFit="1" customWidth="1"/>
    <col min="16093" max="16094" width="11" style="1196" customWidth="1"/>
    <col min="16095" max="16095" width="13.625" style="1196" customWidth="1"/>
    <col min="16096" max="16096" width="13" style="1196" customWidth="1"/>
    <col min="16097" max="16097" width="15.125" style="1196" bestFit="1" customWidth="1"/>
    <col min="16098" max="16099" width="8.875" style="1196"/>
    <col min="16100" max="16100" width="1.625" style="1196" customWidth="1"/>
    <col min="16101" max="16140" width="8.625" style="1196" customWidth="1"/>
    <col min="16141" max="16384" width="8.875" style="1196"/>
  </cols>
  <sheetData>
    <row r="2" spans="2:13" ht="60" customHeight="1" thickBot="1">
      <c r="B2" s="1407" t="s">
        <v>1044</v>
      </c>
    </row>
    <row r="3" spans="2:13" s="1217" customFormat="1" ht="39.950000000000003" customHeight="1" thickBot="1">
      <c r="C3" s="1218"/>
      <c r="D3" s="1218"/>
      <c r="E3" s="1218"/>
      <c r="F3" s="1527" t="s">
        <v>210</v>
      </c>
      <c r="G3" s="1528">
        <f>SUM(M6:M42)</f>
        <v>92.178022815554797</v>
      </c>
      <c r="H3" s="1529" t="s">
        <v>271</v>
      </c>
      <c r="I3" s="1219"/>
      <c r="J3" s="1218"/>
      <c r="K3" s="1218"/>
      <c r="L3" s="1218"/>
      <c r="M3" s="1218"/>
    </row>
    <row r="4" spans="2:13" ht="15" customHeight="1">
      <c r="B4" s="1513"/>
      <c r="C4" s="1514"/>
      <c r="D4" s="1514"/>
      <c r="E4" s="1220"/>
      <c r="F4" s="1220"/>
      <c r="G4" s="1531"/>
      <c r="H4" s="1532"/>
      <c r="I4" s="1514"/>
      <c r="J4" s="1514"/>
      <c r="K4" s="1514"/>
      <c r="L4" s="1514"/>
      <c r="M4" s="1514"/>
    </row>
    <row r="5" spans="2:13" s="1530" customFormat="1" ht="50.1" customHeight="1">
      <c r="B5" s="1541" t="s">
        <v>217</v>
      </c>
      <c r="C5" s="1539" t="s">
        <v>218</v>
      </c>
      <c r="D5" s="1533" t="s">
        <v>219</v>
      </c>
      <c r="E5" s="1539" t="s">
        <v>211</v>
      </c>
      <c r="F5" s="1533" t="s">
        <v>1166</v>
      </c>
      <c r="G5" s="1533" t="s">
        <v>213</v>
      </c>
      <c r="H5" s="1533" t="s">
        <v>214</v>
      </c>
      <c r="I5" s="1533" t="s">
        <v>267</v>
      </c>
      <c r="J5" s="1533" t="s">
        <v>269</v>
      </c>
      <c r="K5" s="1539" t="s">
        <v>215</v>
      </c>
      <c r="L5" s="1533" t="s">
        <v>273</v>
      </c>
      <c r="M5" s="1539" t="s">
        <v>216</v>
      </c>
    </row>
    <row r="6" spans="2:13" ht="30" customHeight="1" thickBot="1">
      <c r="B6" s="1515" t="s">
        <v>41</v>
      </c>
      <c r="C6" s="1516">
        <v>0</v>
      </c>
      <c r="D6" s="1517">
        <f t="array" ref="D6:D42">MMULT(図13!C245:AM281,C6:C42)</f>
        <v>1.2025474195367892E-2</v>
      </c>
      <c r="E6" s="1518">
        <f t="array" ref="E6:E42">TRANSPOSE(図12!D52:AN52)</f>
        <v>0.12957340338920686</v>
      </c>
      <c r="F6" s="1517">
        <f>D6*E6</f>
        <v>1.5581816188629017E-3</v>
      </c>
      <c r="G6" s="1534">
        <v>0.70599999999999996</v>
      </c>
      <c r="H6" s="1535">
        <f>F6*$G$6</f>
        <v>1.1000762229172085E-3</v>
      </c>
      <c r="I6" s="1517">
        <f t="array" ref="I6:I42">図11!BE5:BE41</f>
        <v>1.2707657857716837E-2</v>
      </c>
      <c r="J6" s="1517">
        <f>I6*SUM($H$6:$H$42)</f>
        <v>0.42609054948041192</v>
      </c>
      <c r="K6" s="1517">
        <f t="array" ref="K6:K42">MMULT(図13!C245:AM281,J6:J42)</f>
        <v>0.8294286431369946</v>
      </c>
      <c r="L6" s="1517">
        <f t="array" ref="L6:L42">TRANSPOSE(図12!D53:AN53)</f>
        <v>0.46023130322767636</v>
      </c>
      <c r="M6" s="1517">
        <f>(D6+K6)*L6</f>
        <v>0.38726352502616729</v>
      </c>
    </row>
    <row r="7" spans="2:13" ht="20.100000000000001" customHeight="1">
      <c r="B7" s="1515" t="s">
        <v>0</v>
      </c>
      <c r="C7" s="1516">
        <v>0</v>
      </c>
      <c r="D7" s="1517">
        <v>1.5015055088024218E-3</v>
      </c>
      <c r="E7" s="1518">
        <v>7.7491084955261635E-2</v>
      </c>
      <c r="F7" s="1517">
        <f t="shared" ref="F7:F42" si="0">D7*E7</f>
        <v>1.1635329094340182E-4</v>
      </c>
      <c r="G7" s="1536"/>
      <c r="H7" s="1537">
        <f t="shared" ref="H7:H42" si="1">F7*$G$6</f>
        <v>8.214542340604168E-5</v>
      </c>
      <c r="I7" s="1517">
        <v>9.0908742300492432E-4</v>
      </c>
      <c r="J7" s="1517">
        <f t="shared" ref="J7:J42" si="2">I7*SUM($H$6:$H$42)</f>
        <v>3.0481900278632068E-2</v>
      </c>
      <c r="K7" s="1517">
        <v>0.43902919100705073</v>
      </c>
      <c r="L7" s="1517">
        <v>0.19338023877191124</v>
      </c>
      <c r="M7" s="1517">
        <f t="shared" ref="M7:M42" si="3">(D7+K7)*L7</f>
        <v>8.5189931278592049E-2</v>
      </c>
    </row>
    <row r="8" spans="2:13" ht="20.100000000000001" customHeight="1">
      <c r="B8" s="1515" t="s">
        <v>1</v>
      </c>
      <c r="C8" s="1516">
        <v>0</v>
      </c>
      <c r="D8" s="1517">
        <v>2.2643592333032068E-2</v>
      </c>
      <c r="E8" s="1518">
        <v>0.14882897434409559</v>
      </c>
      <c r="F8" s="1517">
        <f>D8*E8</f>
        <v>3.3700226223909893E-3</v>
      </c>
      <c r="G8" s="1538"/>
      <c r="H8" s="1537">
        <f t="shared" si="1"/>
        <v>2.3792359714080382E-3</v>
      </c>
      <c r="I8" s="1517">
        <v>8.3017923866307835E-4</v>
      </c>
      <c r="J8" s="1517">
        <f t="shared" si="2"/>
        <v>2.7836091585860135E-2</v>
      </c>
      <c r="K8" s="1517">
        <v>4.7221484213133672E-2</v>
      </c>
      <c r="L8" s="1517">
        <v>0.72460078011207685</v>
      </c>
      <c r="M8" s="1517">
        <f t="shared" si="3"/>
        <v>5.0624288967941654E-2</v>
      </c>
    </row>
    <row r="9" spans="2:13" ht="20.100000000000001" customHeight="1">
      <c r="B9" s="1515" t="s">
        <v>42</v>
      </c>
      <c r="C9" s="1516">
        <v>0</v>
      </c>
      <c r="D9" s="1517">
        <v>9.9828582656042971E-4</v>
      </c>
      <c r="E9" s="1518">
        <v>0.2350882446991063</v>
      </c>
      <c r="F9" s="1517">
        <f t="shared" si="0"/>
        <v>2.3468526267408791E-4</v>
      </c>
      <c r="G9" s="1538"/>
      <c r="H9" s="1537">
        <f t="shared" si="1"/>
        <v>1.6568779544790606E-4</v>
      </c>
      <c r="I9" s="1517">
        <v>1.2635352837387158E-3</v>
      </c>
      <c r="J9" s="1517">
        <f t="shared" si="2"/>
        <v>4.2366614632229911E-2</v>
      </c>
      <c r="K9" s="1517">
        <v>0.16895951249020325</v>
      </c>
      <c r="L9" s="1517">
        <v>0.54916215838449289</v>
      </c>
      <c r="M9" s="1517">
        <f t="shared" si="3"/>
        <v>9.3334391357910274E-2</v>
      </c>
    </row>
    <row r="10" spans="2:13" ht="20.100000000000001" customHeight="1">
      <c r="B10" s="1515" t="s">
        <v>193</v>
      </c>
      <c r="C10" s="1516">
        <v>0</v>
      </c>
      <c r="D10" s="1517">
        <v>1.5319585862801223E-6</v>
      </c>
      <c r="E10" s="1518">
        <v>0.38979108132984219</v>
      </c>
      <c r="F10" s="1517">
        <f t="shared" si="0"/>
        <v>5.9714379389866522E-7</v>
      </c>
      <c r="G10" s="1538"/>
      <c r="H10" s="1537">
        <f t="shared" si="1"/>
        <v>4.2158351849245765E-7</v>
      </c>
      <c r="I10" s="1517">
        <v>3.1516064791534471E-6</v>
      </c>
      <c r="J10" s="1517">
        <f t="shared" si="2"/>
        <v>1.0567405508427733E-4</v>
      </c>
      <c r="K10" s="1517">
        <v>1.6673566832786307E-4</v>
      </c>
      <c r="L10" s="1517">
        <v>0.41523283723402166</v>
      </c>
      <c r="M10" s="1517">
        <f t="shared" si="3"/>
        <v>6.9870244138195507E-5</v>
      </c>
    </row>
    <row r="11" spans="2:13" ht="20.100000000000001" customHeight="1">
      <c r="B11" s="1515" t="s">
        <v>194</v>
      </c>
      <c r="C11" s="1516">
        <v>0</v>
      </c>
      <c r="D11" s="1517">
        <v>2.0352570239350827E-6</v>
      </c>
      <c r="E11" s="1518">
        <v>0.26380998540262895</v>
      </c>
      <c r="F11" s="1517">
        <f t="shared" si="0"/>
        <v>5.3692112577491219E-7</v>
      </c>
      <c r="G11" s="1538"/>
      <c r="H11" s="1537">
        <f t="shared" si="1"/>
        <v>3.7906631479708801E-7</v>
      </c>
      <c r="I11" s="1517">
        <v>4.1870121560867653E-6</v>
      </c>
      <c r="J11" s="1517">
        <f t="shared" si="2"/>
        <v>1.4039143406625448E-4</v>
      </c>
      <c r="K11" s="1517">
        <v>2.2151378186325364E-4</v>
      </c>
      <c r="L11" s="1517">
        <v>0.47815064024328396</v>
      </c>
      <c r="M11" s="1517">
        <f t="shared" si="3"/>
        <v>1.0689011606968007E-4</v>
      </c>
    </row>
    <row r="12" spans="2:13" ht="20.100000000000001" customHeight="1">
      <c r="B12" s="1515" t="s">
        <v>43</v>
      </c>
      <c r="C12" s="1516">
        <v>0</v>
      </c>
      <c r="D12" s="1517">
        <v>3.7386251813384605E-2</v>
      </c>
      <c r="E12" s="1518">
        <v>0.24550799440833829</v>
      </c>
      <c r="F12" s="1517">
        <f t="shared" si="0"/>
        <v>9.1786237011491547E-3</v>
      </c>
      <c r="G12" s="1538"/>
      <c r="H12" s="1537">
        <f t="shared" si="1"/>
        <v>6.4801083330113026E-3</v>
      </c>
      <c r="I12" s="1517">
        <v>-2.7106899068074649E-5</v>
      </c>
      <c r="J12" s="1517">
        <f t="shared" si="2"/>
        <v>-9.0890025903649562E-4</v>
      </c>
      <c r="K12" s="1517">
        <v>4.9017322459082371E-2</v>
      </c>
      <c r="L12" s="1517">
        <v>0.33364534858818651</v>
      </c>
      <c r="M12" s="1517">
        <f t="shared" si="3"/>
        <v>2.8828150657402508E-2</v>
      </c>
    </row>
    <row r="13" spans="2:13" ht="20.100000000000001" customHeight="1">
      <c r="B13" s="1515" t="s">
        <v>44</v>
      </c>
      <c r="C13" s="1516">
        <v>0</v>
      </c>
      <c r="D13" s="1517">
        <v>9.4081781254440073E-3</v>
      </c>
      <c r="E13" s="1518">
        <v>9.7564321931376818E-2</v>
      </c>
      <c r="F13" s="1517">
        <f t="shared" si="0"/>
        <v>9.1790251941855641E-4</v>
      </c>
      <c r="G13" s="1538"/>
      <c r="H13" s="1537">
        <f t="shared" si="1"/>
        <v>6.4803917870950075E-4</v>
      </c>
      <c r="I13" s="1517">
        <v>0.10103639739719068</v>
      </c>
      <c r="J13" s="1517">
        <f t="shared" si="2"/>
        <v>3.3877725200436797</v>
      </c>
      <c r="K13" s="1517">
        <v>3.7069252322162507</v>
      </c>
      <c r="L13" s="1517">
        <v>0.37146882486822141</v>
      </c>
      <c r="M13" s="1517">
        <f t="shared" si="3"/>
        <v>1.3805020047581389</v>
      </c>
    </row>
    <row r="14" spans="2:13" ht="20.100000000000001" customHeight="1">
      <c r="B14" s="1515" t="s">
        <v>45</v>
      </c>
      <c r="C14" s="1516">
        <v>0</v>
      </c>
      <c r="D14" s="1517">
        <v>1.9388281322689924E-2</v>
      </c>
      <c r="E14" s="1518">
        <v>0.38763412207825287</v>
      </c>
      <c r="F14" s="1517">
        <f t="shared" si="0"/>
        <v>7.5155594091270957E-3</v>
      </c>
      <c r="G14" s="1538"/>
      <c r="H14" s="1537">
        <f t="shared" si="1"/>
        <v>5.305984942843729E-3</v>
      </c>
      <c r="I14" s="1517">
        <v>1.6498033101703322E-2</v>
      </c>
      <c r="J14" s="1517">
        <f t="shared" si="2"/>
        <v>0.55318266106621461</v>
      </c>
      <c r="K14" s="1517">
        <v>0.56356922911860641</v>
      </c>
      <c r="L14" s="1517">
        <v>0.4759660488553224</v>
      </c>
      <c r="M14" s="1517">
        <f t="shared" si="3"/>
        <v>0.27746798289527913</v>
      </c>
    </row>
    <row r="15" spans="2:13" ht="20.100000000000001" customHeight="1">
      <c r="B15" s="1515" t="s">
        <v>46</v>
      </c>
      <c r="C15" s="1516">
        <v>0</v>
      </c>
      <c r="D15" s="1517">
        <v>0.24053877966562565</v>
      </c>
      <c r="E15" s="1518">
        <v>0.15864884027989531</v>
      </c>
      <c r="F15" s="1517">
        <f t="shared" si="0"/>
        <v>3.8161198436292773E-2</v>
      </c>
      <c r="G15" s="1538"/>
      <c r="H15" s="1537">
        <f t="shared" si="1"/>
        <v>2.6941806096022695E-2</v>
      </c>
      <c r="I15" s="1517">
        <v>1.5193481012434331E-3</v>
      </c>
      <c r="J15" s="1517">
        <f t="shared" si="2"/>
        <v>5.0944074396660578E-2</v>
      </c>
      <c r="K15" s="1517">
        <v>0.12212443039451819</v>
      </c>
      <c r="L15" s="1517">
        <v>0.25020945211278467</v>
      </c>
      <c r="M15" s="1517">
        <f t="shared" si="3"/>
        <v>9.0741763090612326E-2</v>
      </c>
    </row>
    <row r="16" spans="2:13" ht="20.100000000000001" customHeight="1">
      <c r="B16" s="1515" t="s">
        <v>47</v>
      </c>
      <c r="C16" s="1516">
        <v>0</v>
      </c>
      <c r="D16" s="1517">
        <v>6.7432655076162295E-3</v>
      </c>
      <c r="E16" s="1518">
        <v>0.10804407706737545</v>
      </c>
      <c r="F16" s="1517">
        <f t="shared" si="0"/>
        <v>7.2856989819066256E-4</v>
      </c>
      <c r="G16" s="1538"/>
      <c r="H16" s="1537">
        <f t="shared" si="1"/>
        <v>5.1437034812260778E-4</v>
      </c>
      <c r="I16" s="1517">
        <v>8.7196016638891836E-3</v>
      </c>
      <c r="J16" s="1517">
        <f t="shared" si="2"/>
        <v>0.29237015237711039</v>
      </c>
      <c r="K16" s="1517">
        <v>0.32375357986195058</v>
      </c>
      <c r="L16" s="1517">
        <v>0.2156554048360588</v>
      </c>
      <c r="M16" s="1517">
        <f t="shared" si="3"/>
        <v>7.1273430985214256E-2</v>
      </c>
    </row>
    <row r="17" spans="2:13" ht="20.100000000000001" customHeight="1">
      <c r="B17" s="1515" t="s">
        <v>2</v>
      </c>
      <c r="C17" s="1516">
        <v>0</v>
      </c>
      <c r="D17" s="1517">
        <v>3.6003555067040102E-2</v>
      </c>
      <c r="E17" s="1518">
        <v>0.10812970824998998</v>
      </c>
      <c r="F17" s="1517">
        <f t="shared" si="0"/>
        <v>3.8930539053614946E-3</v>
      </c>
      <c r="G17" s="1538"/>
      <c r="H17" s="1537">
        <f t="shared" si="1"/>
        <v>2.7484960571852149E-3</v>
      </c>
      <c r="I17" s="1517">
        <v>2.2117019195807906E-2</v>
      </c>
      <c r="J17" s="1517">
        <f t="shared" si="2"/>
        <v>0.74158849471131227</v>
      </c>
      <c r="K17" s="1517">
        <v>0.77020526571040226</v>
      </c>
      <c r="L17" s="1517">
        <v>0.20578154165534385</v>
      </c>
      <c r="M17" s="1517">
        <f t="shared" si="3"/>
        <v>0.1659028940357189</v>
      </c>
    </row>
    <row r="18" spans="2:13" ht="20.100000000000001" customHeight="1">
      <c r="B18" s="1515" t="s">
        <v>48</v>
      </c>
      <c r="C18" s="1516">
        <v>0</v>
      </c>
      <c r="D18" s="1517">
        <v>5.4168201979308488E-2</v>
      </c>
      <c r="E18" s="1518">
        <v>0.20544586011799276</v>
      </c>
      <c r="F18" s="1517">
        <f t="shared" si="0"/>
        <v>1.1128632846684191E-2</v>
      </c>
      <c r="G18" s="1538"/>
      <c r="H18" s="1537">
        <f t="shared" si="1"/>
        <v>7.8568147897590378E-3</v>
      </c>
      <c r="I18" s="1517">
        <v>7.5857825864354331E-4</v>
      </c>
      <c r="J18" s="1517">
        <f t="shared" si="2"/>
        <v>2.5435295053450102E-2</v>
      </c>
      <c r="K18" s="1517">
        <v>7.7583828023091328E-2</v>
      </c>
      <c r="L18" s="1517">
        <v>0.33532836816968958</v>
      </c>
      <c r="M18" s="1517">
        <f t="shared" si="3"/>
        <v>4.4180193223748714E-2</v>
      </c>
    </row>
    <row r="19" spans="2:13" ht="20.100000000000001" customHeight="1">
      <c r="B19" s="1515" t="s">
        <v>49</v>
      </c>
      <c r="C19" s="1516">
        <v>0</v>
      </c>
      <c r="D19" s="1517">
        <v>5.1021907925747753E-3</v>
      </c>
      <c r="E19" s="1518">
        <v>0.18054282540590516</v>
      </c>
      <c r="F19" s="1517">
        <f t="shared" si="0"/>
        <v>9.2116394145144449E-4</v>
      </c>
      <c r="G19" s="1538"/>
      <c r="H19" s="1537">
        <f t="shared" si="1"/>
        <v>6.5034174266471979E-4</v>
      </c>
      <c r="I19" s="1517">
        <v>-1.118989513306564E-4</v>
      </c>
      <c r="J19" s="1517">
        <f t="shared" si="2"/>
        <v>-3.7519963310790358E-3</v>
      </c>
      <c r="K19" s="1517">
        <v>2.5565005131435283E-3</v>
      </c>
      <c r="L19" s="1517">
        <v>0.32498460187704115</v>
      </c>
      <c r="M19" s="1517">
        <f t="shared" si="3"/>
        <v>2.4889567448880194E-3</v>
      </c>
    </row>
    <row r="20" spans="2:13" ht="20.100000000000001" customHeight="1">
      <c r="B20" s="1515" t="s">
        <v>50</v>
      </c>
      <c r="C20" s="1516">
        <v>0</v>
      </c>
      <c r="D20" s="1517">
        <v>2.5797157400609083E-4</v>
      </c>
      <c r="E20" s="1518">
        <v>0.26425051127427024</v>
      </c>
      <c r="F20" s="1517">
        <f t="shared" si="0"/>
        <v>6.8169120325337737E-5</v>
      </c>
      <c r="G20" s="1538"/>
      <c r="H20" s="1537">
        <f t="shared" si="1"/>
        <v>4.8127398949688438E-5</v>
      </c>
      <c r="I20" s="1517">
        <v>3.5799373818430402E-4</v>
      </c>
      <c r="J20" s="1517">
        <f t="shared" si="2"/>
        <v>1.2003608400651653E-2</v>
      </c>
      <c r="K20" s="1517">
        <v>1.2692294176077531E-2</v>
      </c>
      <c r="L20" s="1517">
        <v>0.34276400718074096</v>
      </c>
      <c r="M20" s="1517">
        <f t="shared" si="3"/>
        <v>4.4388849825541662E-3</v>
      </c>
    </row>
    <row r="21" spans="2:13" ht="20.100000000000001" customHeight="1">
      <c r="B21" s="1515" t="s">
        <v>51</v>
      </c>
      <c r="C21" s="1516">
        <v>0</v>
      </c>
      <c r="D21" s="1517">
        <v>6.4025115973552191E-2</v>
      </c>
      <c r="E21" s="1518">
        <v>0.28024985176583422</v>
      </c>
      <c r="F21" s="1517">
        <f t="shared" si="0"/>
        <v>1.7943029260878346E-2</v>
      </c>
      <c r="G21" s="1538"/>
      <c r="H21" s="1537">
        <f t="shared" si="1"/>
        <v>1.2667778658180112E-2</v>
      </c>
      <c r="I21" s="1517">
        <v>1.5903813632553089E-3</v>
      </c>
      <c r="J21" s="1517">
        <f t="shared" si="2"/>
        <v>5.3325835220009041E-2</v>
      </c>
      <c r="K21" s="1517">
        <v>7.8174827169564795E-2</v>
      </c>
      <c r="L21" s="1517">
        <v>0.33739207253468106</v>
      </c>
      <c r="M21" s="1517">
        <f t="shared" si="3"/>
        <v>4.797713353137005E-2</v>
      </c>
    </row>
    <row r="22" spans="2:13" ht="20.100000000000001" customHeight="1">
      <c r="B22" s="1515" t="s">
        <v>52</v>
      </c>
      <c r="C22" s="1516">
        <v>0</v>
      </c>
      <c r="D22" s="1517">
        <v>2.5720899505861903E-2</v>
      </c>
      <c r="E22" s="1518">
        <v>0.25674921716054305</v>
      </c>
      <c r="F22" s="1517">
        <f t="shared" si="0"/>
        <v>6.603820812795042E-3</v>
      </c>
      <c r="G22" s="1538"/>
      <c r="H22" s="1537">
        <f t="shared" si="1"/>
        <v>4.662297493833299E-3</v>
      </c>
      <c r="I22" s="1517">
        <v>2.9946258893499367E-4</v>
      </c>
      <c r="J22" s="1517">
        <f t="shared" si="2"/>
        <v>1.0041046154752511E-2</v>
      </c>
      <c r="K22" s="1517">
        <v>2.1175975742481066E-2</v>
      </c>
      <c r="L22" s="1517">
        <v>0.32344556882298353</v>
      </c>
      <c r="M22" s="1517">
        <f t="shared" si="3"/>
        <v>1.5168586490720788E-2</v>
      </c>
    </row>
    <row r="23" spans="2:13" ht="20.100000000000001" customHeight="1">
      <c r="B23" s="1515" t="s">
        <v>53</v>
      </c>
      <c r="C23" s="1516">
        <v>0</v>
      </c>
      <c r="D23" s="1517">
        <v>1.7756425332072497E-2</v>
      </c>
      <c r="E23" s="1518">
        <v>0.19695992847155502</v>
      </c>
      <c r="F23" s="1517">
        <f t="shared" si="0"/>
        <v>3.4973042633155067E-3</v>
      </c>
      <c r="G23" s="1538"/>
      <c r="H23" s="1537">
        <f t="shared" si="1"/>
        <v>2.4690968099007476E-3</v>
      </c>
      <c r="I23" s="1517">
        <v>2.3079757317664092E-2</v>
      </c>
      <c r="J23" s="1517">
        <f t="shared" si="2"/>
        <v>0.77386931466574127</v>
      </c>
      <c r="K23" s="1517">
        <v>0.80320407536073601</v>
      </c>
      <c r="L23" s="1517">
        <v>0.23216071950722039</v>
      </c>
      <c r="M23" s="1517">
        <f t="shared" si="3"/>
        <v>0.19059478052785031</v>
      </c>
    </row>
    <row r="24" spans="2:13" ht="20.100000000000001" customHeight="1">
      <c r="B24" s="1515" t="s">
        <v>54</v>
      </c>
      <c r="C24" s="1516">
        <v>0</v>
      </c>
      <c r="D24" s="1517">
        <v>6.6028989021060816E-2</v>
      </c>
      <c r="E24" s="1518">
        <v>5.7805787120594379E-2</v>
      </c>
      <c r="F24" s="1517">
        <f t="shared" si="0"/>
        <v>3.8168576831395049E-3</v>
      </c>
      <c r="G24" s="1538"/>
      <c r="H24" s="1537">
        <f t="shared" si="1"/>
        <v>2.6947015242964902E-3</v>
      </c>
      <c r="I24" s="1517">
        <v>1.8908256232265972E-2</v>
      </c>
      <c r="J24" s="1517">
        <f t="shared" si="2"/>
        <v>0.6339979701948123</v>
      </c>
      <c r="K24" s="1517">
        <v>0.72813763390770148</v>
      </c>
      <c r="L24" s="1517">
        <v>7.7562715890123216E-2</v>
      </c>
      <c r="M24" s="1517">
        <f t="shared" si="3"/>
        <v>6.1597720143642204E-2</v>
      </c>
    </row>
    <row r="25" spans="2:13" ht="20.100000000000001" customHeight="1">
      <c r="B25" s="1515" t="s">
        <v>3</v>
      </c>
      <c r="C25" s="1516">
        <v>0</v>
      </c>
      <c r="D25" s="1517">
        <v>6.4282123750084904E-3</v>
      </c>
      <c r="E25" s="1518">
        <v>0.18424734845139598</v>
      </c>
      <c r="F25" s="1517">
        <f t="shared" si="0"/>
        <v>1.1843810853777652E-3</v>
      </c>
      <c r="G25" s="1538"/>
      <c r="H25" s="1537">
        <f t="shared" si="1"/>
        <v>8.3617304627670215E-4</v>
      </c>
      <c r="I25" s="1517">
        <v>3.024853890332661E-3</v>
      </c>
      <c r="J25" s="1517">
        <f t="shared" si="2"/>
        <v>0.10142401303692108</v>
      </c>
      <c r="K25" s="1517">
        <v>0.10312271460059093</v>
      </c>
      <c r="L25" s="1517">
        <v>0.23077334166661007</v>
      </c>
      <c r="M25" s="1517">
        <f t="shared" si="3"/>
        <v>2.5281433500833853E-2</v>
      </c>
    </row>
    <row r="26" spans="2:13" ht="20.100000000000001" customHeight="1">
      <c r="B26" s="1515" t="s">
        <v>55</v>
      </c>
      <c r="C26" s="1516">
        <v>0</v>
      </c>
      <c r="D26" s="1517">
        <v>0.38871383601275661</v>
      </c>
      <c r="E26" s="1518">
        <v>0.2897958873182967</v>
      </c>
      <c r="F26" s="1517">
        <f t="shared" si="0"/>
        <v>0.11264767102021568</v>
      </c>
      <c r="G26" s="1538"/>
      <c r="H26" s="1537">
        <f t="shared" si="1"/>
        <v>7.9529255740272267E-2</v>
      </c>
      <c r="I26" s="1517">
        <v>1.0777057141086512E-2</v>
      </c>
      <c r="J26" s="1517">
        <f t="shared" si="2"/>
        <v>0.36135708487294654</v>
      </c>
      <c r="K26" s="1517">
        <v>0.50493153838741156</v>
      </c>
      <c r="L26" s="1517">
        <v>0.38320144190598776</v>
      </c>
      <c r="M26" s="1517">
        <f t="shared" si="3"/>
        <v>0.34244619602276072</v>
      </c>
    </row>
    <row r="27" spans="2:13" ht="20.100000000000001" customHeight="1">
      <c r="B27" s="1515" t="s">
        <v>56</v>
      </c>
      <c r="C27" s="1516">
        <v>0</v>
      </c>
      <c r="D27" s="1517">
        <v>0.92599597209958029</v>
      </c>
      <c r="E27" s="1518">
        <v>0.33153640617858116</v>
      </c>
      <c r="F27" s="1517">
        <f t="shared" si="0"/>
        <v>0.30700137672573657</v>
      </c>
      <c r="G27" s="1538"/>
      <c r="H27" s="1537">
        <f t="shared" si="1"/>
        <v>0.21674297196837</v>
      </c>
      <c r="I27" s="1517">
        <v>0</v>
      </c>
      <c r="J27" s="1517">
        <f t="shared" si="2"/>
        <v>0</v>
      </c>
      <c r="K27" s="1517">
        <v>0.58438351371989938</v>
      </c>
      <c r="L27" s="1517">
        <v>0.38199138666286353</v>
      </c>
      <c r="M27" s="1517">
        <f t="shared" si="3"/>
        <v>0.57695195417532585</v>
      </c>
    </row>
    <row r="28" spans="2:13" ht="20.100000000000001" customHeight="1">
      <c r="B28" s="1515" t="s">
        <v>57</v>
      </c>
      <c r="C28" s="1516">
        <v>0</v>
      </c>
      <c r="D28" s="1517">
        <v>1.4733099163089862</v>
      </c>
      <c r="E28" s="1518">
        <v>9.6899692961182407E-2</v>
      </c>
      <c r="F28" s="1517">
        <f t="shared" si="0"/>
        <v>0.14276327852700613</v>
      </c>
      <c r="G28" s="1538"/>
      <c r="H28" s="1537">
        <f t="shared" si="1"/>
        <v>0.10079087464006632</v>
      </c>
      <c r="I28" s="1517">
        <v>1.8615774073017018E-2</v>
      </c>
      <c r="J28" s="1517">
        <f t="shared" si="2"/>
        <v>0.62419097937534151</v>
      </c>
      <c r="K28" s="1517">
        <v>0.97380436923228808</v>
      </c>
      <c r="L28" s="1517">
        <v>0.4924185147376573</v>
      </c>
      <c r="M28" s="1517">
        <f t="shared" si="3"/>
        <v>1.2050043818795377</v>
      </c>
    </row>
    <row r="29" spans="2:13" ht="20.100000000000001" customHeight="1">
      <c r="B29" s="1515" t="s">
        <v>58</v>
      </c>
      <c r="C29" s="1516">
        <v>0</v>
      </c>
      <c r="D29" s="1517">
        <v>0.45722625090235214</v>
      </c>
      <c r="E29" s="1518">
        <v>0.15514350450432363</v>
      </c>
      <c r="F29" s="1517">
        <f t="shared" si="0"/>
        <v>7.0935682916364068E-2</v>
      </c>
      <c r="G29" s="1538"/>
      <c r="H29" s="1537">
        <f t="shared" si="1"/>
        <v>5.008059213895303E-2</v>
      </c>
      <c r="I29" s="1517">
        <v>9.7170202354824008E-3</v>
      </c>
      <c r="J29" s="1517">
        <f t="shared" si="2"/>
        <v>0.32581381540223997</v>
      </c>
      <c r="K29" s="1517">
        <v>0.56857764213671091</v>
      </c>
      <c r="L29" s="1517">
        <v>0.3022605873531663</v>
      </c>
      <c r="M29" s="1517">
        <f t="shared" si="3"/>
        <v>0.31006008721915174</v>
      </c>
    </row>
    <row r="30" spans="2:13" ht="20.100000000000001" customHeight="1">
      <c r="B30" s="1521" t="s">
        <v>59</v>
      </c>
      <c r="C30" s="1522">
        <v>95.4</v>
      </c>
      <c r="D30" s="1517">
        <v>96.558225340597104</v>
      </c>
      <c r="E30" s="1518">
        <v>0.41969425893593654</v>
      </c>
      <c r="F30" s="1517">
        <f t="shared" si="0"/>
        <v>40.524932828491067</v>
      </c>
      <c r="G30" s="1538"/>
      <c r="H30" s="1537">
        <f t="shared" si="1"/>
        <v>28.61060257691469</v>
      </c>
      <c r="I30" s="1517">
        <v>0.14242766118767738</v>
      </c>
      <c r="J30" s="1517">
        <f t="shared" si="2"/>
        <v>4.7756306548507386</v>
      </c>
      <c r="K30" s="1517">
        <v>5.486232537135745</v>
      </c>
      <c r="L30" s="1517">
        <v>0.59836228531063651</v>
      </c>
      <c r="M30" s="1517">
        <f t="shared" si="3"/>
        <v>61.059555019005217</v>
      </c>
    </row>
    <row r="31" spans="2:13" ht="20.100000000000001" customHeight="1">
      <c r="B31" s="1515" t="s">
        <v>4</v>
      </c>
      <c r="C31" s="1516">
        <v>0</v>
      </c>
      <c r="D31" s="1517">
        <v>6.256547453536184</v>
      </c>
      <c r="E31" s="1518">
        <v>0.26897951504770373</v>
      </c>
      <c r="F31" s="1517">
        <f t="shared" si="0"/>
        <v>1.6828830999251085</v>
      </c>
      <c r="G31" s="1538"/>
      <c r="H31" s="1537">
        <f t="shared" si="1"/>
        <v>1.1881154685471265</v>
      </c>
      <c r="I31" s="1517">
        <v>5.4175147124400733E-2</v>
      </c>
      <c r="J31" s="1517">
        <f t="shared" si="2"/>
        <v>1.8165045411889489</v>
      </c>
      <c r="K31" s="1517">
        <v>3.2811293126012564</v>
      </c>
      <c r="L31" s="1517">
        <v>0.61958904194247666</v>
      </c>
      <c r="M31" s="1517">
        <f t="shared" si="3"/>
        <v>5.9094400098881161</v>
      </c>
    </row>
    <row r="32" spans="2:13" ht="20.100000000000001" customHeight="1">
      <c r="B32" s="1515" t="s">
        <v>60</v>
      </c>
      <c r="C32" s="1516">
        <v>0</v>
      </c>
      <c r="D32" s="1517">
        <v>2.8046251198938998</v>
      </c>
      <c r="E32" s="1518">
        <v>2.1453508942380302E-2</v>
      </c>
      <c r="F32" s="1517">
        <f t="shared" si="0"/>
        <v>6.0169050089668205E-2</v>
      </c>
      <c r="G32" s="1538"/>
      <c r="H32" s="1537">
        <f t="shared" si="1"/>
        <v>4.2479349363305753E-2</v>
      </c>
      <c r="I32" s="1517">
        <v>0.22674230263474851</v>
      </c>
      <c r="J32" s="1517">
        <f t="shared" si="2"/>
        <v>7.602719037751311</v>
      </c>
      <c r="K32" s="1517">
        <v>8.002282504354298</v>
      </c>
      <c r="L32" s="1517">
        <v>0.58599182739597622</v>
      </c>
      <c r="M32" s="1517">
        <f t="shared" si="3"/>
        <v>6.3327595472327092</v>
      </c>
    </row>
    <row r="33" spans="2:13" ht="20.100000000000001" customHeight="1">
      <c r="B33" s="1515" t="s">
        <v>61</v>
      </c>
      <c r="C33" s="1516">
        <v>0</v>
      </c>
      <c r="D33" s="1517">
        <v>3.8191252561617608</v>
      </c>
      <c r="E33" s="1518">
        <v>0.27827403639332088</v>
      </c>
      <c r="F33" s="1517">
        <f t="shared" si="0"/>
        <v>1.0627634005238087</v>
      </c>
      <c r="G33" s="1538"/>
      <c r="H33" s="1537">
        <f t="shared" si="1"/>
        <v>0.75031096076980885</v>
      </c>
      <c r="I33" s="1517">
        <v>3.8834742231158473E-2</v>
      </c>
      <c r="J33" s="1517">
        <f t="shared" si="2"/>
        <v>1.302137407339472</v>
      </c>
      <c r="K33" s="1517">
        <v>2.141389627297599</v>
      </c>
      <c r="L33" s="1517">
        <v>0.41120767557340937</v>
      </c>
      <c r="M33" s="1517">
        <f t="shared" si="3"/>
        <v>2.4510094704480343</v>
      </c>
    </row>
    <row r="34" spans="2:13" ht="20.100000000000001" customHeight="1">
      <c r="B34" s="1515" t="s">
        <v>62</v>
      </c>
      <c r="C34" s="1516">
        <v>0</v>
      </c>
      <c r="D34" s="1517">
        <v>3.6048615093584409</v>
      </c>
      <c r="E34" s="1518">
        <v>0.23460235829598028</v>
      </c>
      <c r="F34" s="1517">
        <f t="shared" si="0"/>
        <v>0.84570901142589716</v>
      </c>
      <c r="G34" s="1538"/>
      <c r="H34" s="1537">
        <f t="shared" si="1"/>
        <v>0.59707056206668341</v>
      </c>
      <c r="I34" s="1517">
        <v>3.524327228344188E-2</v>
      </c>
      <c r="J34" s="1517">
        <f t="shared" si="2"/>
        <v>1.1817146338749136</v>
      </c>
      <c r="K34" s="1517">
        <v>1.9332412565897028</v>
      </c>
      <c r="L34" s="1517">
        <v>0.39556532269451516</v>
      </c>
      <c r="M34" s="1517">
        <f t="shared" si="3"/>
        <v>2.1906814077276642</v>
      </c>
    </row>
    <row r="35" spans="2:13" ht="20.100000000000001" customHeight="1">
      <c r="B35" s="1515" t="s">
        <v>5</v>
      </c>
      <c r="C35" s="1516">
        <v>0</v>
      </c>
      <c r="D35" s="1517">
        <v>0.15058826263408592</v>
      </c>
      <c r="E35" s="1518">
        <v>0.47303083133737817</v>
      </c>
      <c r="F35" s="1517">
        <f t="shared" si="0"/>
        <v>7.123289106345311E-2</v>
      </c>
      <c r="G35" s="1538"/>
      <c r="H35" s="1537">
        <f t="shared" si="1"/>
        <v>5.0290421090797892E-2</v>
      </c>
      <c r="I35" s="1517">
        <v>3.9560034124555658E-3</v>
      </c>
      <c r="J35" s="1517">
        <f t="shared" si="2"/>
        <v>0.13264566032803374</v>
      </c>
      <c r="K35" s="1517">
        <v>0.18097773669548883</v>
      </c>
      <c r="L35" s="1517">
        <v>0.47327874802878972</v>
      </c>
      <c r="M35" s="1517">
        <f t="shared" si="3"/>
        <v>0.15692314105161567</v>
      </c>
    </row>
    <row r="36" spans="2:13" ht="20.100000000000001" customHeight="1">
      <c r="B36" s="1515" t="s">
        <v>63</v>
      </c>
      <c r="C36" s="1516">
        <v>0</v>
      </c>
      <c r="D36" s="1517">
        <v>0.4050345440847809</v>
      </c>
      <c r="E36" s="1518">
        <v>0.68700810879311291</v>
      </c>
      <c r="F36" s="1517">
        <f t="shared" si="0"/>
        <v>0.27826201612756607</v>
      </c>
      <c r="G36" s="1538"/>
      <c r="H36" s="1537">
        <f t="shared" si="1"/>
        <v>0.19645298338606162</v>
      </c>
      <c r="I36" s="1517">
        <v>1.8129216261945701E-2</v>
      </c>
      <c r="J36" s="1517">
        <f t="shared" si="2"/>
        <v>0.60787658947008705</v>
      </c>
      <c r="K36" s="1517">
        <v>0.87093249054468225</v>
      </c>
      <c r="L36" s="1517">
        <v>0.69537010421863443</v>
      </c>
      <c r="M36" s="1517">
        <f t="shared" si="3"/>
        <v>0.88726932984983176</v>
      </c>
    </row>
    <row r="37" spans="2:13" ht="20.100000000000001" customHeight="1">
      <c r="B37" s="1515" t="s">
        <v>64</v>
      </c>
      <c r="C37" s="1516">
        <v>0</v>
      </c>
      <c r="D37" s="1517">
        <v>2.6771505470212704E-3</v>
      </c>
      <c r="E37" s="1518">
        <v>0.4592610576971029</v>
      </c>
      <c r="F37" s="1517">
        <f t="shared" si="0"/>
        <v>1.2295109918393663E-3</v>
      </c>
      <c r="G37" s="1538"/>
      <c r="H37" s="1537">
        <f t="shared" si="1"/>
        <v>8.6803476023859262E-4</v>
      </c>
      <c r="I37" s="1517">
        <v>5.0694221687561269E-2</v>
      </c>
      <c r="J37" s="1517">
        <f t="shared" si="2"/>
        <v>1.6997883493705968</v>
      </c>
      <c r="K37" s="1517">
        <v>1.7294777779197701</v>
      </c>
      <c r="L37" s="1517">
        <v>0.53803256731230142</v>
      </c>
      <c r="M37" s="1517">
        <f t="shared" si="3"/>
        <v>0.93195576314564366</v>
      </c>
    </row>
    <row r="38" spans="2:13" ht="20.100000000000001" customHeight="1">
      <c r="B38" s="1515" t="s">
        <v>6</v>
      </c>
      <c r="C38" s="1516">
        <v>0</v>
      </c>
      <c r="D38" s="1517">
        <v>9.6643934440204776E-2</v>
      </c>
      <c r="E38" s="1518">
        <v>0.49756420923005829</v>
      </c>
      <c r="F38" s="1517">
        <f t="shared" si="0"/>
        <v>4.8086562816622082E-2</v>
      </c>
      <c r="G38" s="1538"/>
      <c r="H38" s="1537">
        <f t="shared" si="1"/>
        <v>3.394911334853519E-2</v>
      </c>
      <c r="I38" s="1517">
        <v>1.4422559986963932E-2</v>
      </c>
      <c r="J38" s="1517">
        <f t="shared" si="2"/>
        <v>0.48359159323980905</v>
      </c>
      <c r="K38" s="1517">
        <v>0.53707510498502919</v>
      </c>
      <c r="L38" s="1517">
        <v>0.53928279138222568</v>
      </c>
      <c r="M38" s="1517">
        <f t="shared" si="3"/>
        <v>0.34175377253330291</v>
      </c>
    </row>
    <row r="39" spans="2:13" ht="20.100000000000001" customHeight="1">
      <c r="B39" s="1515" t="s">
        <v>65</v>
      </c>
      <c r="C39" s="1516">
        <v>0</v>
      </c>
      <c r="D39" s="1517">
        <v>7.0535970025484787</v>
      </c>
      <c r="E39" s="1518">
        <v>0.30193666570725353</v>
      </c>
      <c r="F39" s="1517">
        <f t="shared" si="0"/>
        <v>2.1297395601921654</v>
      </c>
      <c r="G39" s="1538"/>
      <c r="H39" s="1537">
        <f t="shared" si="1"/>
        <v>1.5035961294956686</v>
      </c>
      <c r="I39" s="1517">
        <v>2.013392246101986E-2</v>
      </c>
      <c r="J39" s="1517">
        <f t="shared" si="2"/>
        <v>0.67509482712444624</v>
      </c>
      <c r="K39" s="1517">
        <v>2.6065022375901457</v>
      </c>
      <c r="L39" s="1517">
        <v>0.44705177867590318</v>
      </c>
      <c r="M39" s="1517">
        <f t="shared" si="3"/>
        <v>4.3185645474897125</v>
      </c>
    </row>
    <row r="40" spans="2:13" ht="20.100000000000001" customHeight="1">
      <c r="B40" s="1515" t="s">
        <v>66</v>
      </c>
      <c r="C40" s="1516">
        <v>0</v>
      </c>
      <c r="D40" s="1517">
        <v>0.12240716665721307</v>
      </c>
      <c r="E40" s="1518">
        <v>0.24125886127589991</v>
      </c>
      <c r="F40" s="1517">
        <f t="shared" si="0"/>
        <v>2.9531813639728528E-2</v>
      </c>
      <c r="G40" s="1538"/>
      <c r="H40" s="1537">
        <f t="shared" si="1"/>
        <v>2.0849460429648338E-2</v>
      </c>
      <c r="I40" s="1517">
        <v>0.14255270348444909</v>
      </c>
      <c r="J40" s="1517">
        <f t="shared" si="2"/>
        <v>4.7798233504313323</v>
      </c>
      <c r="K40" s="1517">
        <v>4.8789694027010571</v>
      </c>
      <c r="L40" s="1517">
        <v>0.46709347886536778</v>
      </c>
      <c r="M40" s="1517">
        <f t="shared" si="3"/>
        <v>2.3361103808972929</v>
      </c>
    </row>
    <row r="41" spans="2:13" ht="20.100000000000001" customHeight="1">
      <c r="B41" s="1515" t="s">
        <v>7</v>
      </c>
      <c r="C41" s="1520">
        <v>0</v>
      </c>
      <c r="D41" s="1519">
        <v>0.39968508758633314</v>
      </c>
      <c r="E41" s="1518">
        <v>0</v>
      </c>
      <c r="F41" s="1519">
        <f t="shared" si="0"/>
        <v>0</v>
      </c>
      <c r="G41" s="1538"/>
      <c r="H41" s="1537">
        <f t="shared" si="1"/>
        <v>0</v>
      </c>
      <c r="I41" s="1519">
        <v>0</v>
      </c>
      <c r="J41" s="1519">
        <f t="shared" si="2"/>
        <v>0</v>
      </c>
      <c r="K41" s="1519">
        <v>6.5276836663886312E-2</v>
      </c>
      <c r="L41" s="1519">
        <v>0</v>
      </c>
      <c r="M41" s="1519">
        <f t="shared" si="3"/>
        <v>0</v>
      </c>
    </row>
    <row r="42" spans="2:13" ht="20.100000000000001" customHeight="1">
      <c r="B42" s="1523" t="s">
        <v>8</v>
      </c>
      <c r="C42" s="1514">
        <v>0</v>
      </c>
      <c r="D42" s="1524">
        <v>0.5389707829133189</v>
      </c>
      <c r="E42" s="1525">
        <v>2.6905880934954999E-2</v>
      </c>
      <c r="F42" s="1524">
        <f t="shared" si="0"/>
        <v>1.4501483712485237E-2</v>
      </c>
      <c r="G42" s="1539"/>
      <c r="H42" s="1540">
        <f t="shared" si="1"/>
        <v>1.0238047501014577E-2</v>
      </c>
      <c r="I42" s="1524">
        <v>8.9920374116175206E-5</v>
      </c>
      <c r="J42" s="1524">
        <f t="shared" si="2"/>
        <v>3.0150498263044321E-3</v>
      </c>
      <c r="K42" s="1524">
        <v>0.17298544112227007</v>
      </c>
      <c r="L42" s="1524">
        <v>-0.2745885195887236</v>
      </c>
      <c r="M42" s="1524">
        <f t="shared" si="3"/>
        <v>-0.19549500556991001</v>
      </c>
    </row>
    <row r="43" spans="2:13" ht="20.100000000000001" customHeight="1">
      <c r="B43" s="1526"/>
      <c r="C43" s="1516"/>
      <c r="D43" s="1516"/>
      <c r="E43" s="1516"/>
      <c r="F43" s="1516"/>
      <c r="I43" s="1517"/>
      <c r="J43" s="1516"/>
      <c r="K43" s="1516"/>
      <c r="L43" s="1516"/>
      <c r="M43" s="1516"/>
    </row>
  </sheetData>
  <phoneticPr fontId="7"/>
  <printOptions horizontalCentered="1"/>
  <pageMargins left="0.74803149606299213" right="0.74803149606299213" top="0.98425196850393704" bottom="0.98425196850393704" header="0.51181102362204722" footer="0.51181102362204722"/>
  <pageSetup paperSize="9" scale="65" fitToWidth="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Y51"/>
  <sheetViews>
    <sheetView zoomScale="40" zoomScaleNormal="40" zoomScaleSheetLayoutView="30" zoomScalePageLayoutView="50" workbookViewId="0">
      <selection activeCell="T16" sqref="T16"/>
    </sheetView>
  </sheetViews>
  <sheetFormatPr defaultColWidth="9" defaultRowHeight="18.75"/>
  <cols>
    <col min="1" max="1" width="4.625" style="2" customWidth="1"/>
    <col min="2" max="2" width="3.625" style="2" customWidth="1"/>
    <col min="3" max="3" width="4.625" style="2" customWidth="1"/>
    <col min="4" max="8" width="22.625" style="2" customWidth="1"/>
    <col min="9" max="9" width="25.625" style="2" customWidth="1"/>
    <col min="10" max="10" width="30.625" style="2" customWidth="1"/>
    <col min="11" max="11" width="3.625" style="2" customWidth="1"/>
    <col min="12" max="13" width="4.625" style="2" customWidth="1"/>
    <col min="14" max="14" width="3.625" style="2" customWidth="1"/>
    <col min="15" max="15" width="4.625" style="2" customWidth="1"/>
    <col min="16" max="16" width="45.625" style="2" customWidth="1"/>
    <col min="17" max="18" width="25.625" style="1044" customWidth="1"/>
    <col min="19" max="20" width="25.625" style="2" customWidth="1"/>
    <col min="21" max="21" width="3.625" style="2" customWidth="1"/>
    <col min="22" max="22" width="4.625" style="2" customWidth="1"/>
    <col min="23" max="16384" width="9" style="2"/>
  </cols>
  <sheetData>
    <row r="1" spans="2:22" ht="80.099999999999994" customHeight="1">
      <c r="B1" s="1059" t="s">
        <v>1045</v>
      </c>
      <c r="N1" s="48"/>
    </row>
    <row r="2" spans="2:22" ht="80.099999999999994" customHeight="1">
      <c r="B2" s="1693" t="s">
        <v>939</v>
      </c>
      <c r="C2" s="1694"/>
      <c r="D2" s="1694"/>
      <c r="E2" s="1694"/>
      <c r="F2" s="1694"/>
      <c r="G2" s="1694"/>
      <c r="H2" s="1694"/>
      <c r="I2" s="1694"/>
      <c r="J2" s="1694"/>
      <c r="K2" s="1712"/>
    </row>
    <row r="3" spans="2:22" s="1028" customFormat="1" ht="50.1" customHeight="1">
      <c r="B3" s="1029"/>
      <c r="C3" s="45"/>
      <c r="D3" s="45"/>
      <c r="E3" s="45"/>
      <c r="F3" s="45"/>
      <c r="G3" s="45"/>
      <c r="H3" s="45"/>
      <c r="I3" s="45"/>
      <c r="J3" s="1043" t="s">
        <v>947</v>
      </c>
      <c r="K3" s="1030"/>
    </row>
    <row r="4" spans="2:22" s="1028" customFormat="1" ht="39.950000000000003" customHeight="1">
      <c r="B4" s="1029"/>
      <c r="C4" s="1049" t="s">
        <v>910</v>
      </c>
      <c r="D4" s="47"/>
      <c r="E4" s="47"/>
      <c r="F4" s="47"/>
      <c r="G4" s="47"/>
      <c r="H4" s="47"/>
      <c r="I4" s="47"/>
      <c r="J4" s="45"/>
      <c r="K4" s="1030"/>
    </row>
    <row r="5" spans="2:22" s="1028" customFormat="1" ht="39.950000000000003" customHeight="1">
      <c r="B5" s="1029"/>
      <c r="C5" s="45"/>
      <c r="D5" s="45"/>
      <c r="E5" s="45"/>
      <c r="F5" s="45"/>
      <c r="G5" s="45"/>
      <c r="H5" s="45"/>
      <c r="I5" s="45"/>
      <c r="J5" s="45"/>
      <c r="K5" s="1030"/>
    </row>
    <row r="6" spans="2:22" s="1028" customFormat="1" ht="69.95" customHeight="1" thickBot="1">
      <c r="B6" s="1029"/>
      <c r="C6" s="1703" t="s">
        <v>945</v>
      </c>
      <c r="D6" s="1703"/>
      <c r="E6" s="1703"/>
      <c r="F6" s="1703"/>
      <c r="G6" s="1703"/>
      <c r="H6" s="1703"/>
      <c r="I6" s="1703"/>
      <c r="J6" s="1703"/>
      <c r="K6" s="1030"/>
    </row>
    <row r="7" spans="2:22" s="1028" customFormat="1" ht="69.95" customHeight="1" thickBot="1">
      <c r="B7" s="1029"/>
      <c r="C7" s="45"/>
      <c r="D7" s="1715" t="s">
        <v>982</v>
      </c>
      <c r="E7" s="1716"/>
      <c r="F7" s="1713"/>
      <c r="G7" s="1714"/>
      <c r="H7" s="1034" t="s">
        <v>911</v>
      </c>
      <c r="I7" s="1034"/>
      <c r="J7" s="1034"/>
      <c r="K7" s="1030"/>
    </row>
    <row r="8" spans="2:22" s="1028" customFormat="1" ht="69.95" customHeight="1" thickBot="1">
      <c r="B8" s="1029"/>
      <c r="C8" s="45"/>
      <c r="D8" s="1715" t="s">
        <v>981</v>
      </c>
      <c r="E8" s="1716"/>
      <c r="F8" s="1713"/>
      <c r="G8" s="1714"/>
      <c r="H8" s="1034" t="s">
        <v>911</v>
      </c>
      <c r="I8" s="1034"/>
      <c r="J8" s="1034"/>
      <c r="K8" s="1030"/>
    </row>
    <row r="9" spans="2:22" s="1028" customFormat="1" ht="69.95" customHeight="1">
      <c r="B9" s="1029"/>
      <c r="C9" s="45"/>
      <c r="D9" s="1041"/>
      <c r="E9" s="1041"/>
      <c r="F9" s="1035"/>
      <c r="G9" s="1035"/>
      <c r="H9" s="1034"/>
      <c r="I9" s="1034"/>
      <c r="J9" s="1034"/>
      <c r="K9" s="1030"/>
    </row>
    <row r="10" spans="2:22" s="1028" customFormat="1" ht="69.95" customHeight="1" thickBot="1">
      <c r="B10" s="1029"/>
      <c r="C10" s="1703" t="s">
        <v>984</v>
      </c>
      <c r="D10" s="1703"/>
      <c r="E10" s="1703"/>
      <c r="F10" s="1703"/>
      <c r="G10" s="1703"/>
      <c r="H10" s="1703"/>
      <c r="I10" s="1703"/>
      <c r="J10" s="1703"/>
      <c r="K10" s="1030"/>
    </row>
    <row r="11" spans="2:22" s="1028" customFormat="1" ht="69.95" customHeight="1" thickBot="1">
      <c r="B11" s="1029"/>
      <c r="C11" s="45"/>
      <c r="D11" s="1715" t="s">
        <v>980</v>
      </c>
      <c r="E11" s="1716"/>
      <c r="F11" s="1713"/>
      <c r="G11" s="1714"/>
      <c r="H11" s="1034" t="s">
        <v>944</v>
      </c>
      <c r="I11" s="1040"/>
      <c r="J11" s="1040"/>
      <c r="K11" s="1030"/>
    </row>
    <row r="12" spans="2:22" s="1028" customFormat="1" ht="69.95" customHeight="1" thickBot="1">
      <c r="B12" s="1029"/>
      <c r="C12" s="45"/>
      <c r="D12" s="1715" t="s">
        <v>979</v>
      </c>
      <c r="E12" s="1716"/>
      <c r="F12" s="1713"/>
      <c r="G12" s="1714"/>
      <c r="H12" s="1034" t="s">
        <v>944</v>
      </c>
      <c r="I12" s="1040"/>
      <c r="J12" s="1040"/>
      <c r="K12" s="1030"/>
    </row>
    <row r="13" spans="2:22" s="1028" customFormat="1" ht="69.95" customHeight="1" thickBot="1">
      <c r="B13" s="1029"/>
      <c r="C13" s="45"/>
      <c r="D13" s="1715" t="s">
        <v>983</v>
      </c>
      <c r="E13" s="1716"/>
      <c r="F13" s="1713"/>
      <c r="G13" s="1714"/>
      <c r="H13" s="1039"/>
      <c r="I13" s="45"/>
      <c r="J13" s="45"/>
      <c r="K13" s="1030"/>
    </row>
    <row r="14" spans="2:22" s="1028" customFormat="1" ht="69.95" customHeight="1">
      <c r="B14" s="1029"/>
      <c r="C14" s="45"/>
      <c r="D14" s="1041"/>
      <c r="E14" s="1041"/>
      <c r="F14" s="1711" t="s">
        <v>978</v>
      </c>
      <c r="G14" s="1711"/>
      <c r="H14" s="1711"/>
      <c r="I14" s="1711"/>
      <c r="J14" s="1711"/>
      <c r="K14" s="1030"/>
    </row>
    <row r="15" spans="2:22" ht="50.1" customHeight="1">
      <c r="B15" s="1029"/>
      <c r="C15" s="45"/>
      <c r="D15" s="1035"/>
      <c r="E15" s="1035"/>
      <c r="F15" s="1035" t="s">
        <v>977</v>
      </c>
      <c r="G15" s="1035"/>
      <c r="H15" s="1034"/>
      <c r="I15" s="1034"/>
      <c r="J15" s="1034"/>
      <c r="K15" s="1030"/>
      <c r="L15" s="1028"/>
      <c r="Q15" s="2"/>
      <c r="R15" s="2"/>
      <c r="V15" s="1028"/>
    </row>
    <row r="16" spans="2:22" s="1052" customFormat="1" ht="69.95" customHeight="1">
      <c r="B16" s="1050"/>
      <c r="C16" s="1703" t="s">
        <v>946</v>
      </c>
      <c r="D16" s="1703"/>
      <c r="E16" s="1703"/>
      <c r="F16" s="1703"/>
      <c r="G16" s="1703"/>
      <c r="H16" s="1703"/>
      <c r="I16" s="1703"/>
      <c r="J16" s="1703"/>
      <c r="K16" s="1051"/>
    </row>
    <row r="17" spans="2:25" ht="69.95" customHeight="1" thickBot="1">
      <c r="B17" s="15"/>
      <c r="C17" s="18"/>
      <c r="D17" s="1695" t="s">
        <v>151</v>
      </c>
      <c r="E17" s="1696"/>
      <c r="F17" s="1696"/>
      <c r="G17" s="1696"/>
      <c r="H17" s="1696"/>
      <c r="I17" s="1697"/>
      <c r="J17" s="1709" t="s">
        <v>936</v>
      </c>
      <c r="K17" s="1030"/>
      <c r="L17" s="1028"/>
      <c r="Q17" s="2"/>
      <c r="R17" s="2"/>
      <c r="V17" s="1028"/>
    </row>
    <row r="18" spans="2:25" ht="69.95" customHeight="1" thickBot="1">
      <c r="B18" s="1025"/>
      <c r="C18" s="1027"/>
      <c r="D18" s="1053" t="s">
        <v>153</v>
      </c>
      <c r="E18" s="1053" t="s">
        <v>154</v>
      </c>
      <c r="F18" s="1053" t="s">
        <v>155</v>
      </c>
      <c r="G18" s="1053" t="s">
        <v>170</v>
      </c>
      <c r="H18" s="1054" t="s">
        <v>156</v>
      </c>
      <c r="I18" s="1055" t="s">
        <v>1059</v>
      </c>
      <c r="J18" s="1710"/>
      <c r="K18" s="1026"/>
      <c r="L18" s="1028"/>
      <c r="Q18" s="2"/>
      <c r="R18" s="2"/>
      <c r="V18" s="1028"/>
    </row>
    <row r="19" spans="2:25" s="1028" customFormat="1" ht="90" customHeight="1" thickBot="1">
      <c r="B19" s="15"/>
      <c r="C19" s="18"/>
      <c r="D19" s="1056" t="s">
        <v>157</v>
      </c>
      <c r="E19" s="1056" t="s">
        <v>157</v>
      </c>
      <c r="F19" s="1056" t="s">
        <v>157</v>
      </c>
      <c r="G19" s="1056" t="s">
        <v>157</v>
      </c>
      <c r="H19" s="1056" t="s">
        <v>157</v>
      </c>
      <c r="I19" s="1056" t="s">
        <v>157</v>
      </c>
      <c r="J19" s="1056" t="s">
        <v>157</v>
      </c>
      <c r="K19" s="16"/>
    </row>
    <row r="20" spans="2:25" s="1028" customFormat="1" ht="69.95" customHeight="1">
      <c r="B20" s="15"/>
      <c r="C20" s="18"/>
      <c r="D20" s="1024"/>
      <c r="E20" s="1024"/>
      <c r="F20" s="1024"/>
      <c r="G20" s="1024"/>
      <c r="H20" s="1024"/>
      <c r="I20" s="1024"/>
      <c r="J20" s="1024"/>
      <c r="K20" s="16"/>
    </row>
    <row r="21" spans="2:25" s="1028" customFormat="1" ht="50.1" customHeight="1">
      <c r="B21" s="1031"/>
      <c r="C21" s="47"/>
      <c r="D21" s="47"/>
      <c r="E21" s="47"/>
      <c r="F21" s="47"/>
      <c r="G21" s="47"/>
      <c r="H21" s="47"/>
      <c r="I21" s="47"/>
      <c r="J21" s="1036"/>
      <c r="K21" s="1032"/>
    </row>
    <row r="22" spans="2:25" s="1028" customFormat="1" ht="50.1" customHeight="1">
      <c r="B22" s="1427"/>
      <c r="C22" s="1427"/>
      <c r="D22" s="1427"/>
      <c r="E22" s="1427"/>
      <c r="F22" s="1427"/>
      <c r="G22" s="1427"/>
      <c r="H22" s="1427"/>
      <c r="I22" s="1427"/>
      <c r="J22" s="1428"/>
      <c r="K22" s="1427"/>
    </row>
    <row r="23" spans="2:25" s="1028" customFormat="1" ht="50.1" customHeight="1">
      <c r="B23" s="47"/>
      <c r="C23" s="47"/>
      <c r="D23" s="47"/>
      <c r="E23" s="47"/>
      <c r="F23" s="47"/>
      <c r="G23" s="47"/>
      <c r="H23" s="47"/>
      <c r="I23" s="47"/>
      <c r="J23" s="1036"/>
      <c r="K23" s="47"/>
    </row>
    <row r="24" spans="2:25" s="1059" customFormat="1" ht="80.099999999999994" customHeight="1">
      <c r="B24" s="1693" t="s">
        <v>939</v>
      </c>
      <c r="C24" s="1694"/>
      <c r="D24" s="1694"/>
      <c r="E24" s="1694"/>
      <c r="F24" s="1694"/>
      <c r="G24" s="1694"/>
      <c r="H24" s="1694"/>
      <c r="I24" s="1694"/>
      <c r="J24" s="1057"/>
      <c r="K24" s="1058"/>
    </row>
    <row r="25" spans="2:25" s="1028" customFormat="1" ht="50.1" customHeight="1">
      <c r="B25" s="1029"/>
      <c r="C25" s="1702" t="s">
        <v>948</v>
      </c>
      <c r="D25" s="1703"/>
      <c r="E25" s="1703"/>
      <c r="F25" s="1703"/>
      <c r="G25" s="1703"/>
      <c r="H25" s="1703"/>
      <c r="I25" s="45"/>
      <c r="J25" s="1023"/>
      <c r="K25" s="16"/>
    </row>
    <row r="26" spans="2:25" s="1028" customFormat="1" ht="50.1" customHeight="1" thickBot="1">
      <c r="B26" s="1029"/>
      <c r="C26" s="45"/>
      <c r="D26" s="1707" t="s">
        <v>938</v>
      </c>
      <c r="E26" s="1708"/>
      <c r="F26" s="1047" t="s">
        <v>949</v>
      </c>
      <c r="G26" s="1048" t="s">
        <v>950</v>
      </c>
      <c r="H26" s="1048" t="s">
        <v>951</v>
      </c>
      <c r="I26" s="1695" t="s">
        <v>912</v>
      </c>
      <c r="J26" s="1704"/>
      <c r="K26" s="1030"/>
      <c r="L26" s="1033"/>
      <c r="M26" s="2"/>
    </row>
    <row r="27" spans="2:25" s="1028" customFormat="1" ht="50.1" customHeight="1" thickBot="1">
      <c r="B27" s="1029"/>
      <c r="C27" s="45"/>
      <c r="D27" s="1689" t="s">
        <v>915</v>
      </c>
      <c r="E27" s="1690"/>
      <c r="F27" s="1060" t="s">
        <v>911</v>
      </c>
      <c r="G27" s="1060" t="s">
        <v>911</v>
      </c>
      <c r="H27" s="1060" t="s">
        <v>911</v>
      </c>
      <c r="I27" s="1705" t="s">
        <v>934</v>
      </c>
      <c r="J27" s="1706"/>
      <c r="K27" s="1030"/>
      <c r="L27" s="1033"/>
      <c r="M27" s="2"/>
    </row>
    <row r="28" spans="2:25" s="1028" customFormat="1" ht="50.1" customHeight="1" thickBot="1">
      <c r="B28" s="1029"/>
      <c r="C28" s="45"/>
      <c r="D28" s="1689" t="s">
        <v>916</v>
      </c>
      <c r="E28" s="1690"/>
      <c r="F28" s="1060" t="s">
        <v>911</v>
      </c>
      <c r="G28" s="1060" t="s">
        <v>911</v>
      </c>
      <c r="H28" s="1060" t="s">
        <v>911</v>
      </c>
      <c r="I28" s="1700" t="s">
        <v>933</v>
      </c>
      <c r="J28" s="1701"/>
      <c r="K28" s="1030"/>
      <c r="L28" s="1033"/>
      <c r="M28" s="2"/>
    </row>
    <row r="29" spans="2:25" s="1028" customFormat="1" ht="50.1" customHeight="1" thickBot="1">
      <c r="B29" s="1029"/>
      <c r="C29" s="45"/>
      <c r="D29" s="1689" t="s">
        <v>940</v>
      </c>
      <c r="E29" s="1690"/>
      <c r="F29" s="1060" t="s">
        <v>911</v>
      </c>
      <c r="G29" s="1060" t="s">
        <v>911</v>
      </c>
      <c r="H29" s="1060" t="s">
        <v>911</v>
      </c>
      <c r="I29" s="1700" t="s">
        <v>941</v>
      </c>
      <c r="J29" s="1701"/>
      <c r="K29" s="1030"/>
      <c r="L29" s="2"/>
      <c r="M29" s="2"/>
    </row>
    <row r="30" spans="2:25" s="1028" customFormat="1" ht="50.1" customHeight="1" thickBot="1">
      <c r="B30" s="1029"/>
      <c r="C30" s="45"/>
      <c r="D30" s="1689" t="s">
        <v>943</v>
      </c>
      <c r="E30" s="1690"/>
      <c r="F30" s="1060" t="s">
        <v>911</v>
      </c>
      <c r="G30" s="1060" t="s">
        <v>911</v>
      </c>
      <c r="H30" s="1060" t="s">
        <v>911</v>
      </c>
      <c r="I30" s="1700" t="s">
        <v>942</v>
      </c>
      <c r="J30" s="1701"/>
      <c r="K30" s="1030"/>
      <c r="L30" s="2"/>
      <c r="M30" s="2"/>
    </row>
    <row r="31" spans="2:25" s="1028" customFormat="1" ht="50.1" customHeight="1" thickBot="1">
      <c r="B31" s="1029"/>
      <c r="C31" s="45"/>
      <c r="D31" s="1689" t="s">
        <v>913</v>
      </c>
      <c r="E31" s="1690"/>
      <c r="F31" s="1060" t="s">
        <v>911</v>
      </c>
      <c r="G31" s="1060" t="s">
        <v>911</v>
      </c>
      <c r="H31" s="1060" t="s">
        <v>911</v>
      </c>
      <c r="I31" s="1698"/>
      <c r="J31" s="1699"/>
      <c r="K31" s="1026"/>
      <c r="L31" s="2"/>
      <c r="M31" s="2"/>
      <c r="X31" s="1045"/>
      <c r="Y31" s="1045"/>
    </row>
    <row r="32" spans="2:25" s="1028" customFormat="1" ht="50.1" customHeight="1" thickBot="1">
      <c r="B32" s="1029"/>
      <c r="C32" s="45"/>
      <c r="D32" s="1691" t="s">
        <v>935</v>
      </c>
      <c r="E32" s="1692"/>
      <c r="F32" s="1060" t="s">
        <v>911</v>
      </c>
      <c r="G32" s="1060" t="s">
        <v>911</v>
      </c>
      <c r="H32" s="1060" t="s">
        <v>911</v>
      </c>
      <c r="I32" s="1700" t="s">
        <v>937</v>
      </c>
      <c r="J32" s="1701"/>
      <c r="K32" s="16"/>
      <c r="L32" s="2"/>
      <c r="M32" s="2"/>
      <c r="X32" s="1044"/>
      <c r="Y32" s="1044"/>
    </row>
    <row r="33" spans="2:25" s="1028" customFormat="1" ht="50.1" customHeight="1" thickBot="1">
      <c r="B33" s="1029"/>
      <c r="C33" s="45"/>
      <c r="D33" s="1689" t="s">
        <v>914</v>
      </c>
      <c r="E33" s="1690"/>
      <c r="F33" s="1060" t="s">
        <v>911</v>
      </c>
      <c r="G33" s="1060" t="s">
        <v>911</v>
      </c>
      <c r="H33" s="1060" t="s">
        <v>911</v>
      </c>
      <c r="I33" s="1698"/>
      <c r="J33" s="1699"/>
      <c r="K33" s="16"/>
      <c r="L33" s="2"/>
      <c r="M33" s="2"/>
      <c r="X33" s="1044"/>
      <c r="Y33" s="1044"/>
    </row>
    <row r="34" spans="2:25" s="1028" customFormat="1" ht="50.1" customHeight="1" thickBot="1">
      <c r="B34" s="1029"/>
      <c r="C34" s="45"/>
      <c r="D34" s="1689" t="s">
        <v>917</v>
      </c>
      <c r="E34" s="1690"/>
      <c r="F34" s="1060" t="s">
        <v>911</v>
      </c>
      <c r="G34" s="1060" t="s">
        <v>911</v>
      </c>
      <c r="H34" s="1060" t="s">
        <v>911</v>
      </c>
      <c r="I34" s="1698"/>
      <c r="J34" s="1699"/>
      <c r="K34" s="1030"/>
      <c r="L34" s="2"/>
      <c r="M34" s="2"/>
      <c r="X34" s="1044"/>
      <c r="Y34" s="1044"/>
    </row>
    <row r="35" spans="2:25" s="1028" customFormat="1" ht="50.1" customHeight="1" thickBot="1">
      <c r="B35" s="1029"/>
      <c r="C35" s="45"/>
      <c r="D35" s="1689" t="s">
        <v>918</v>
      </c>
      <c r="E35" s="1690"/>
      <c r="F35" s="1060" t="s">
        <v>911</v>
      </c>
      <c r="G35" s="1060" t="s">
        <v>911</v>
      </c>
      <c r="H35" s="1060" t="s">
        <v>911</v>
      </c>
      <c r="I35" s="1698"/>
      <c r="J35" s="1699"/>
      <c r="K35" s="1030"/>
      <c r="L35" s="2"/>
      <c r="M35" s="2"/>
      <c r="X35" s="1044"/>
      <c r="Y35" s="1044"/>
    </row>
    <row r="36" spans="2:25" s="1028" customFormat="1" ht="50.1" customHeight="1" thickBot="1">
      <c r="B36" s="1029"/>
      <c r="C36" s="45"/>
      <c r="D36" s="1689" t="s">
        <v>919</v>
      </c>
      <c r="E36" s="1690"/>
      <c r="F36" s="1060" t="s">
        <v>911</v>
      </c>
      <c r="G36" s="1060" t="s">
        <v>911</v>
      </c>
      <c r="H36" s="1060" t="s">
        <v>911</v>
      </c>
      <c r="I36" s="1698"/>
      <c r="J36" s="1699"/>
      <c r="K36" s="1030"/>
      <c r="L36" s="2"/>
      <c r="M36" s="2"/>
      <c r="X36" s="1044"/>
      <c r="Y36" s="1044"/>
    </row>
    <row r="37" spans="2:25" s="1028" customFormat="1" ht="50.1" customHeight="1" thickBot="1">
      <c r="B37" s="1029"/>
      <c r="C37" s="45"/>
      <c r="D37" s="1689" t="s">
        <v>920</v>
      </c>
      <c r="E37" s="1690"/>
      <c r="F37" s="1060" t="s">
        <v>911</v>
      </c>
      <c r="G37" s="1060" t="s">
        <v>911</v>
      </c>
      <c r="H37" s="1060" t="s">
        <v>911</v>
      </c>
      <c r="I37" s="1698"/>
      <c r="J37" s="1699"/>
      <c r="K37" s="1030"/>
      <c r="L37" s="2"/>
      <c r="M37" s="2"/>
      <c r="X37" s="1044"/>
      <c r="Y37" s="1044"/>
    </row>
    <row r="38" spans="2:25" s="1028" customFormat="1" ht="50.1" customHeight="1" thickBot="1">
      <c r="B38" s="1029"/>
      <c r="C38" s="45"/>
      <c r="D38" s="1689" t="s">
        <v>99</v>
      </c>
      <c r="E38" s="1690"/>
      <c r="F38" s="1060" t="s">
        <v>911</v>
      </c>
      <c r="G38" s="1060" t="s">
        <v>911</v>
      </c>
      <c r="H38" s="1060" t="s">
        <v>911</v>
      </c>
      <c r="I38" s="1700" t="s">
        <v>921</v>
      </c>
      <c r="J38" s="1701"/>
      <c r="K38" s="1030"/>
      <c r="L38" s="2"/>
      <c r="M38" s="2"/>
      <c r="X38" s="1044"/>
      <c r="Y38" s="1044"/>
    </row>
    <row r="39" spans="2:25" s="1028" customFormat="1" ht="50.1" customHeight="1" thickBot="1">
      <c r="B39" s="1029"/>
      <c r="C39" s="45"/>
      <c r="D39" s="1689" t="s">
        <v>922</v>
      </c>
      <c r="E39" s="1690"/>
      <c r="F39" s="1060" t="s">
        <v>911</v>
      </c>
      <c r="G39" s="1060" t="s">
        <v>911</v>
      </c>
      <c r="H39" s="1060" t="s">
        <v>911</v>
      </c>
      <c r="I39" s="1698"/>
      <c r="J39" s="1699"/>
      <c r="K39" s="1030"/>
      <c r="L39" s="2"/>
      <c r="M39" s="2"/>
      <c r="X39" s="1044"/>
      <c r="Y39" s="1044"/>
    </row>
    <row r="40" spans="2:25" s="1028" customFormat="1" ht="50.1" customHeight="1" thickBot="1">
      <c r="B40" s="1029"/>
      <c r="C40" s="45"/>
      <c r="D40" s="1689" t="s">
        <v>927</v>
      </c>
      <c r="E40" s="1690"/>
      <c r="F40" s="1060" t="s">
        <v>911</v>
      </c>
      <c r="G40" s="1060" t="s">
        <v>911</v>
      </c>
      <c r="H40" s="1060" t="s">
        <v>911</v>
      </c>
      <c r="I40" s="1700" t="s">
        <v>928</v>
      </c>
      <c r="J40" s="1701"/>
      <c r="K40" s="1030"/>
      <c r="L40" s="2"/>
      <c r="M40" s="2"/>
      <c r="X40" s="1044"/>
      <c r="Y40" s="1044"/>
    </row>
    <row r="41" spans="2:25" s="1028" customFormat="1" ht="50.1" customHeight="1" thickBot="1">
      <c r="B41" s="1029"/>
      <c r="C41" s="45"/>
      <c r="D41" s="1689" t="s">
        <v>923</v>
      </c>
      <c r="E41" s="1690"/>
      <c r="F41" s="1060" t="s">
        <v>911</v>
      </c>
      <c r="G41" s="1060" t="s">
        <v>911</v>
      </c>
      <c r="H41" s="1060" t="s">
        <v>911</v>
      </c>
      <c r="I41" s="1698"/>
      <c r="J41" s="1699"/>
      <c r="K41" s="1030"/>
      <c r="L41" s="2"/>
      <c r="M41" s="2"/>
      <c r="X41" s="1044"/>
      <c r="Y41" s="1044"/>
    </row>
    <row r="42" spans="2:25" s="1028" customFormat="1" ht="50.1" customHeight="1" thickBot="1">
      <c r="B42" s="1029"/>
      <c r="C42" s="45"/>
      <c r="D42" s="1689" t="s">
        <v>924</v>
      </c>
      <c r="E42" s="1690"/>
      <c r="F42" s="1060" t="s">
        <v>911</v>
      </c>
      <c r="G42" s="1060" t="s">
        <v>911</v>
      </c>
      <c r="H42" s="1060" t="s">
        <v>911</v>
      </c>
      <c r="I42" s="1698"/>
      <c r="J42" s="1699"/>
      <c r="K42" s="1030"/>
      <c r="L42" s="2"/>
      <c r="M42" s="2"/>
      <c r="X42" s="1044"/>
      <c r="Y42" s="1044"/>
    </row>
    <row r="43" spans="2:25" s="1028" customFormat="1" ht="50.1" customHeight="1" thickBot="1">
      <c r="B43" s="1029"/>
      <c r="C43" s="45"/>
      <c r="D43" s="1689" t="s">
        <v>925</v>
      </c>
      <c r="E43" s="1690"/>
      <c r="F43" s="1060" t="s">
        <v>911</v>
      </c>
      <c r="G43" s="1060" t="s">
        <v>911</v>
      </c>
      <c r="H43" s="1060" t="s">
        <v>911</v>
      </c>
      <c r="I43" s="1698"/>
      <c r="J43" s="1699"/>
      <c r="K43" s="1030"/>
      <c r="L43" s="2"/>
      <c r="M43" s="2"/>
      <c r="X43" s="1044"/>
      <c r="Y43" s="1044"/>
    </row>
    <row r="44" spans="2:25" s="1028" customFormat="1" ht="50.1" customHeight="1" thickBot="1">
      <c r="B44" s="1029"/>
      <c r="C44" s="45"/>
      <c r="D44" s="1689" t="s">
        <v>926</v>
      </c>
      <c r="E44" s="1690"/>
      <c r="F44" s="1060" t="s">
        <v>911</v>
      </c>
      <c r="G44" s="1060" t="s">
        <v>911</v>
      </c>
      <c r="H44" s="1060" t="s">
        <v>911</v>
      </c>
      <c r="I44" s="1061"/>
      <c r="J44" s="1062"/>
      <c r="K44" s="1030"/>
      <c r="L44" s="2"/>
      <c r="M44" s="2"/>
      <c r="X44" s="1044"/>
      <c r="Y44" s="1044"/>
    </row>
    <row r="45" spans="2:25" s="1028" customFormat="1" ht="50.1" customHeight="1" thickBot="1">
      <c r="B45" s="1029"/>
      <c r="C45" s="45"/>
      <c r="D45" s="1689" t="s">
        <v>930</v>
      </c>
      <c r="E45" s="1690"/>
      <c r="F45" s="1060" t="s">
        <v>911</v>
      </c>
      <c r="G45" s="1060" t="s">
        <v>911</v>
      </c>
      <c r="H45" s="1060" t="s">
        <v>911</v>
      </c>
      <c r="I45" s="1063" t="s">
        <v>931</v>
      </c>
      <c r="J45" s="1064"/>
      <c r="K45" s="1030"/>
      <c r="L45" s="2"/>
      <c r="M45" s="2"/>
      <c r="X45" s="1044"/>
      <c r="Y45" s="1044"/>
    </row>
    <row r="46" spans="2:25" s="1028" customFormat="1" ht="50.1" customHeight="1" thickBot="1">
      <c r="B46" s="1029"/>
      <c r="C46" s="45"/>
      <c r="D46" s="1687" t="s">
        <v>929</v>
      </c>
      <c r="E46" s="1688"/>
      <c r="F46" s="1060" t="s">
        <v>911</v>
      </c>
      <c r="G46" s="1060" t="s">
        <v>911</v>
      </c>
      <c r="H46" s="1060" t="s">
        <v>911</v>
      </c>
      <c r="I46" s="1063" t="s">
        <v>932</v>
      </c>
      <c r="J46" s="1064"/>
      <c r="K46" s="1030"/>
      <c r="L46" s="2"/>
      <c r="M46" s="2"/>
    </row>
    <row r="47" spans="2:25" ht="75" customHeight="1" thickBot="1">
      <c r="B47" s="1029"/>
      <c r="C47" s="45"/>
      <c r="D47" s="1685" t="s">
        <v>1058</v>
      </c>
      <c r="E47" s="1686"/>
      <c r="F47" s="1060" t="s">
        <v>911</v>
      </c>
      <c r="G47" s="1060" t="s">
        <v>911</v>
      </c>
      <c r="H47" s="1060" t="s">
        <v>911</v>
      </c>
      <c r="I47" s="1061"/>
      <c r="J47" s="1062"/>
      <c r="K47" s="1030"/>
      <c r="Q47" s="2"/>
      <c r="R47" s="2"/>
    </row>
    <row r="48" spans="2:25" ht="75" customHeight="1" thickBot="1">
      <c r="B48" s="1029"/>
      <c r="C48" s="45"/>
      <c r="D48" s="1685" t="s">
        <v>1058</v>
      </c>
      <c r="E48" s="1686"/>
      <c r="F48" s="1060" t="s">
        <v>911</v>
      </c>
      <c r="G48" s="1060" t="s">
        <v>911</v>
      </c>
      <c r="H48" s="1060" t="s">
        <v>911</v>
      </c>
      <c r="I48" s="1061"/>
      <c r="J48" s="1062"/>
      <c r="K48" s="1030"/>
      <c r="Q48" s="2"/>
      <c r="R48" s="2"/>
    </row>
    <row r="49" spans="2:18" ht="75" customHeight="1" thickBot="1">
      <c r="B49" s="1029"/>
      <c r="C49" s="45"/>
      <c r="D49" s="1685" t="s">
        <v>1058</v>
      </c>
      <c r="E49" s="1686"/>
      <c r="F49" s="1060" t="s">
        <v>911</v>
      </c>
      <c r="G49" s="1060" t="s">
        <v>911</v>
      </c>
      <c r="H49" s="1060" t="s">
        <v>911</v>
      </c>
      <c r="I49" s="1065"/>
      <c r="J49" s="1062"/>
      <c r="K49" s="1030"/>
      <c r="Q49" s="2"/>
      <c r="R49" s="2"/>
    </row>
    <row r="50" spans="2:18" ht="22.5">
      <c r="B50" s="1031"/>
      <c r="C50" s="47"/>
      <c r="D50" s="1042"/>
      <c r="E50" s="46"/>
      <c r="F50" s="46"/>
      <c r="G50" s="47"/>
      <c r="H50" s="1036"/>
      <c r="I50" s="1046"/>
      <c r="J50" s="43"/>
      <c r="K50" s="21"/>
      <c r="Q50" s="2"/>
      <c r="R50" s="2"/>
    </row>
    <row r="51" spans="2:18">
      <c r="Q51" s="2"/>
      <c r="R51" s="2"/>
    </row>
  </sheetData>
  <mergeCells count="61">
    <mergeCell ref="J17:J18"/>
    <mergeCell ref="F14:J14"/>
    <mergeCell ref="B2:K2"/>
    <mergeCell ref="C6:J6"/>
    <mergeCell ref="F7:G7"/>
    <mergeCell ref="C16:J16"/>
    <mergeCell ref="C10:J10"/>
    <mergeCell ref="D11:E11"/>
    <mergeCell ref="F11:G11"/>
    <mergeCell ref="D12:E12"/>
    <mergeCell ref="F12:G12"/>
    <mergeCell ref="D13:E13"/>
    <mergeCell ref="F13:G13"/>
    <mergeCell ref="D7:E7"/>
    <mergeCell ref="D8:E8"/>
    <mergeCell ref="F8:G8"/>
    <mergeCell ref="I28:J28"/>
    <mergeCell ref="I29:J29"/>
    <mergeCell ref="I30:J30"/>
    <mergeCell ref="C25:H25"/>
    <mergeCell ref="I26:J26"/>
    <mergeCell ref="I27:J27"/>
    <mergeCell ref="D27:E27"/>
    <mergeCell ref="D26:E26"/>
    <mergeCell ref="I34:J34"/>
    <mergeCell ref="I35:J35"/>
    <mergeCell ref="I36:J36"/>
    <mergeCell ref="I31:J31"/>
    <mergeCell ref="I32:J32"/>
    <mergeCell ref="I33:J33"/>
    <mergeCell ref="I43:J43"/>
    <mergeCell ref="I40:J40"/>
    <mergeCell ref="I41:J41"/>
    <mergeCell ref="I42:J42"/>
    <mergeCell ref="I37:J37"/>
    <mergeCell ref="I38:J38"/>
    <mergeCell ref="I39:J39"/>
    <mergeCell ref="B24:I24"/>
    <mergeCell ref="D17:I17"/>
    <mergeCell ref="D48:E48"/>
    <mergeCell ref="D31:E31"/>
    <mergeCell ref="D30:E30"/>
    <mergeCell ref="D29:E29"/>
    <mergeCell ref="D28:E28"/>
    <mergeCell ref="D39:E39"/>
    <mergeCell ref="D38:E38"/>
    <mergeCell ref="D37:E37"/>
    <mergeCell ref="D36:E36"/>
    <mergeCell ref="D35:E35"/>
    <mergeCell ref="D47:E47"/>
    <mergeCell ref="D43:E43"/>
    <mergeCell ref="D42:E42"/>
    <mergeCell ref="D41:E41"/>
    <mergeCell ref="D49:E49"/>
    <mergeCell ref="D46:E46"/>
    <mergeCell ref="D45:E45"/>
    <mergeCell ref="D44:E44"/>
    <mergeCell ref="D32:E32"/>
    <mergeCell ref="D34:E34"/>
    <mergeCell ref="D33:E33"/>
    <mergeCell ref="D40:E40"/>
  </mergeCells>
  <phoneticPr fontId="7"/>
  <printOptions horizontalCentered="1"/>
  <pageMargins left="0.70866141732283472" right="0.70866141732283472" top="0.74803149606299213" bottom="0.74803149606299213" header="0.51181102362204722" footer="0.51181102362204722"/>
  <pageSetup paperSize="9" scale="23" fitToHeight="0" orientation="portrait" r:id="rId1"/>
  <rowBreaks count="1" manualBreakCount="1">
    <brk id="23" max="16383" man="1"/>
  </rowBreaks>
  <colBreaks count="1" manualBreakCount="1">
    <brk id="12" max="2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K42"/>
  <sheetViews>
    <sheetView zoomScale="50" zoomScaleNormal="50" workbookViewId="0">
      <selection activeCell="U29" sqref="U29"/>
    </sheetView>
  </sheetViews>
  <sheetFormatPr defaultColWidth="8.875" defaultRowHeight="20.100000000000001" customHeight="1"/>
  <cols>
    <col min="1" max="1" width="8.875" style="1224"/>
    <col min="2" max="2" width="19.5" style="1224" customWidth="1"/>
    <col min="3" max="3" width="25.625" style="1224" customWidth="1"/>
    <col min="4" max="4" width="12.625" style="1224" customWidth="1"/>
    <col min="5" max="5" width="17.625" style="1224" customWidth="1"/>
    <col min="6" max="6" width="3.625" style="1224" bestFit="1" customWidth="1"/>
    <col min="7" max="7" width="25.375" style="1224" customWidth="1"/>
    <col min="8" max="8" width="8.875" style="1225"/>
    <col min="9" max="9" width="40.125" style="1224" bestFit="1" customWidth="1"/>
    <col min="10" max="10" width="15.625" style="1225" bestFit="1" customWidth="1"/>
    <col min="11" max="11" width="18.625" style="1224" bestFit="1" customWidth="1"/>
    <col min="12" max="16384" width="8.875" style="1224"/>
  </cols>
  <sheetData>
    <row r="2" spans="2:11" ht="60" customHeight="1">
      <c r="B2" s="1426" t="s">
        <v>1057</v>
      </c>
      <c r="C2" s="1222"/>
      <c r="D2" s="1222"/>
      <c r="E2" s="1222"/>
      <c r="F2" s="1222"/>
      <c r="G2" s="1222"/>
      <c r="H2" s="1223"/>
      <c r="I2" s="1222"/>
      <c r="J2" s="1435"/>
      <c r="K2" s="1222"/>
    </row>
    <row r="3" spans="2:11" s="1430" customFormat="1" ht="30" customHeight="1">
      <c r="B3" s="1718" t="s">
        <v>991</v>
      </c>
      <c r="C3" s="1718" t="s">
        <v>938</v>
      </c>
      <c r="D3" s="1717" t="s">
        <v>993</v>
      </c>
      <c r="E3" s="1717"/>
      <c r="F3" s="1552"/>
      <c r="G3" s="1557" t="s">
        <v>994</v>
      </c>
      <c r="H3" s="1558"/>
      <c r="I3" s="1430" t="s">
        <v>1170</v>
      </c>
      <c r="J3" s="1558" t="s">
        <v>974</v>
      </c>
      <c r="K3" s="1430" t="s">
        <v>1172</v>
      </c>
    </row>
    <row r="4" spans="2:11" s="1430" customFormat="1" ht="30" customHeight="1">
      <c r="B4" s="1717"/>
      <c r="C4" s="1717"/>
      <c r="D4" s="1555" t="s">
        <v>949</v>
      </c>
      <c r="E4" s="1555" t="s">
        <v>950</v>
      </c>
      <c r="F4" s="1555"/>
      <c r="G4" s="1555" t="s">
        <v>1173</v>
      </c>
      <c r="H4" s="1555"/>
      <c r="I4" s="1429" t="s">
        <v>1171</v>
      </c>
      <c r="J4" s="1555"/>
      <c r="K4" s="1555" t="s">
        <v>997</v>
      </c>
    </row>
    <row r="5" spans="2:11" s="1430" customFormat="1" ht="30" customHeight="1">
      <c r="B5" s="1542" t="s">
        <v>955</v>
      </c>
      <c r="C5" s="1542" t="s">
        <v>952</v>
      </c>
      <c r="D5" s="1542">
        <v>1200</v>
      </c>
      <c r="E5" s="1542">
        <v>150</v>
      </c>
      <c r="F5" s="1542"/>
      <c r="G5" s="1568">
        <f>E5</f>
        <v>150</v>
      </c>
      <c r="H5" s="1558"/>
      <c r="J5" s="1558"/>
    </row>
    <row r="6" spans="2:11" s="1430" customFormat="1" ht="30" customHeight="1">
      <c r="B6" s="1430" t="s">
        <v>956</v>
      </c>
      <c r="C6" s="1430" t="s">
        <v>915</v>
      </c>
      <c r="G6" s="1560"/>
      <c r="H6" s="1558"/>
      <c r="J6" s="1558"/>
    </row>
    <row r="7" spans="2:11" s="1430" customFormat="1" ht="30" customHeight="1">
      <c r="C7" s="1430" t="s">
        <v>916</v>
      </c>
      <c r="D7" s="1430">
        <v>460</v>
      </c>
      <c r="E7" s="1430">
        <v>25</v>
      </c>
      <c r="G7" s="1560">
        <f>E7</f>
        <v>25</v>
      </c>
      <c r="H7" s="1558" t="s">
        <v>954</v>
      </c>
      <c r="I7" s="1430" t="s">
        <v>959</v>
      </c>
      <c r="J7" s="1559">
        <f>G7/$G$5</f>
        <v>0.16666666666666666</v>
      </c>
      <c r="K7" s="1560">
        <f>J7*$G$27*10</f>
        <v>3159.7222222222217</v>
      </c>
    </row>
    <row r="8" spans="2:11" s="1430" customFormat="1" ht="30" customHeight="1">
      <c r="C8" s="1430" t="s">
        <v>940</v>
      </c>
      <c r="D8" s="1430">
        <v>100</v>
      </c>
      <c r="E8" s="1430">
        <v>8</v>
      </c>
      <c r="G8" s="1560">
        <f>E8</f>
        <v>8</v>
      </c>
      <c r="H8" s="1558" t="s">
        <v>954</v>
      </c>
      <c r="I8" s="1430" t="s">
        <v>960</v>
      </c>
      <c r="J8" s="1559">
        <f>G8/$G$5</f>
        <v>5.3333333333333337E-2</v>
      </c>
      <c r="K8" s="1560">
        <f t="shared" ref="K8:K26" si="0">J8*$G$27*10</f>
        <v>1011.1111111111111</v>
      </c>
    </row>
    <row r="9" spans="2:11" s="1430" customFormat="1" ht="30" customHeight="1">
      <c r="C9" s="1430" t="s">
        <v>943</v>
      </c>
      <c r="G9" s="1560"/>
      <c r="H9" s="1558"/>
      <c r="J9" s="1559"/>
      <c r="K9" s="1560"/>
    </row>
    <row r="10" spans="2:11" s="1430" customFormat="1" ht="30" customHeight="1">
      <c r="C10" s="1430" t="s">
        <v>913</v>
      </c>
      <c r="D10" s="1430">
        <v>12</v>
      </c>
      <c r="E10" s="1561" t="s">
        <v>953</v>
      </c>
      <c r="F10" s="1558" t="s">
        <v>954</v>
      </c>
      <c r="G10" s="1569">
        <f t="shared" ref="G10:G17" si="1">D10*$E$5/$D$5</f>
        <v>1.5</v>
      </c>
      <c r="H10" s="1558" t="s">
        <v>954</v>
      </c>
      <c r="I10" s="1430" t="s">
        <v>961</v>
      </c>
      <c r="J10" s="1559">
        <f t="shared" ref="J10:J17" si="2">G10/$G$5</f>
        <v>0.01</v>
      </c>
      <c r="K10" s="1560">
        <f t="shared" si="0"/>
        <v>189.58333333333331</v>
      </c>
    </row>
    <row r="11" spans="2:11" s="1430" customFormat="1" ht="30" customHeight="1">
      <c r="C11" s="1430" t="s">
        <v>935</v>
      </c>
      <c r="D11" s="1430">
        <v>22</v>
      </c>
      <c r="E11" s="1561" t="s">
        <v>953</v>
      </c>
      <c r="F11" s="1558" t="s">
        <v>954</v>
      </c>
      <c r="G11" s="1569">
        <f t="shared" si="1"/>
        <v>2.75</v>
      </c>
      <c r="H11" s="1558" t="s">
        <v>954</v>
      </c>
      <c r="I11" s="1430" t="s">
        <v>962</v>
      </c>
      <c r="J11" s="1559">
        <f t="shared" si="2"/>
        <v>1.8333333333333333E-2</v>
      </c>
      <c r="K11" s="1560">
        <f t="shared" si="0"/>
        <v>347.56944444444446</v>
      </c>
    </row>
    <row r="12" spans="2:11" s="1430" customFormat="1" ht="30" customHeight="1">
      <c r="C12" s="1430" t="s">
        <v>914</v>
      </c>
      <c r="D12" s="1430">
        <v>30</v>
      </c>
      <c r="E12" s="1561" t="s">
        <v>953</v>
      </c>
      <c r="F12" s="1558" t="s">
        <v>954</v>
      </c>
      <c r="G12" s="1569">
        <f t="shared" si="1"/>
        <v>3.75</v>
      </c>
      <c r="H12" s="1558" t="s">
        <v>954</v>
      </c>
      <c r="I12" s="1430" t="s">
        <v>963</v>
      </c>
      <c r="J12" s="1559">
        <f t="shared" si="2"/>
        <v>2.5000000000000001E-2</v>
      </c>
      <c r="K12" s="1560">
        <f t="shared" si="0"/>
        <v>473.95833333333337</v>
      </c>
    </row>
    <row r="13" spans="2:11" s="1430" customFormat="1" ht="30" customHeight="1">
      <c r="C13" s="1430" t="s">
        <v>917</v>
      </c>
      <c r="D13" s="1430">
        <v>20</v>
      </c>
      <c r="E13" s="1561" t="s">
        <v>953</v>
      </c>
      <c r="F13" s="1558" t="s">
        <v>954</v>
      </c>
      <c r="G13" s="1569">
        <f t="shared" si="1"/>
        <v>2.5</v>
      </c>
      <c r="H13" s="1558" t="s">
        <v>954</v>
      </c>
      <c r="I13" s="1430" t="s">
        <v>964</v>
      </c>
      <c r="J13" s="1559">
        <f t="shared" si="2"/>
        <v>1.6666666666666666E-2</v>
      </c>
      <c r="K13" s="1560">
        <f t="shared" si="0"/>
        <v>315.97222222222223</v>
      </c>
    </row>
    <row r="14" spans="2:11" s="1430" customFormat="1" ht="30" customHeight="1">
      <c r="C14" s="1430" t="s">
        <v>918</v>
      </c>
      <c r="D14" s="1430">
        <v>89</v>
      </c>
      <c r="E14" s="1561" t="s">
        <v>953</v>
      </c>
      <c r="F14" s="1558" t="s">
        <v>954</v>
      </c>
      <c r="G14" s="1569">
        <f t="shared" si="1"/>
        <v>11.125</v>
      </c>
      <c r="H14" s="1558" t="s">
        <v>954</v>
      </c>
      <c r="I14" s="1430" t="s">
        <v>965</v>
      </c>
      <c r="J14" s="1559">
        <f t="shared" si="2"/>
        <v>7.4166666666666672E-2</v>
      </c>
      <c r="K14" s="1560">
        <f t="shared" si="0"/>
        <v>1406.0763888888889</v>
      </c>
    </row>
    <row r="15" spans="2:11" s="1430" customFormat="1" ht="30" customHeight="1">
      <c r="C15" s="1430" t="s">
        <v>919</v>
      </c>
      <c r="D15" s="1430">
        <v>10</v>
      </c>
      <c r="E15" s="1561" t="s">
        <v>953</v>
      </c>
      <c r="F15" s="1558" t="s">
        <v>954</v>
      </c>
      <c r="G15" s="1569">
        <f t="shared" si="1"/>
        <v>1.25</v>
      </c>
      <c r="H15" s="1558" t="s">
        <v>954</v>
      </c>
      <c r="I15" s="1430" t="s">
        <v>966</v>
      </c>
      <c r="J15" s="1559">
        <f t="shared" si="2"/>
        <v>8.3333333333333332E-3</v>
      </c>
      <c r="K15" s="1560">
        <f t="shared" si="0"/>
        <v>157.98611111111111</v>
      </c>
    </row>
    <row r="16" spans="2:11" s="1430" customFormat="1" ht="30" customHeight="1">
      <c r="C16" s="1430" t="s">
        <v>920</v>
      </c>
      <c r="D16" s="1430">
        <v>84</v>
      </c>
      <c r="E16" s="1561" t="s">
        <v>953</v>
      </c>
      <c r="F16" s="1558" t="s">
        <v>954</v>
      </c>
      <c r="G16" s="1569">
        <f t="shared" si="1"/>
        <v>10.5</v>
      </c>
      <c r="H16" s="1558" t="s">
        <v>954</v>
      </c>
      <c r="I16" s="1430" t="s">
        <v>967</v>
      </c>
      <c r="J16" s="1559">
        <f t="shared" si="2"/>
        <v>7.0000000000000007E-2</v>
      </c>
      <c r="K16" s="1560">
        <f t="shared" si="0"/>
        <v>1327.0833333333335</v>
      </c>
    </row>
    <row r="17" spans="2:11" s="1430" customFormat="1" ht="30" customHeight="1">
      <c r="C17" s="1430" t="s">
        <v>99</v>
      </c>
      <c r="D17" s="1430">
        <v>60</v>
      </c>
      <c r="E17" s="1561" t="s">
        <v>953</v>
      </c>
      <c r="F17" s="1558" t="s">
        <v>954</v>
      </c>
      <c r="G17" s="1569">
        <f t="shared" si="1"/>
        <v>7.5</v>
      </c>
      <c r="H17" s="1558" t="s">
        <v>954</v>
      </c>
      <c r="I17" s="1430" t="s">
        <v>968</v>
      </c>
      <c r="J17" s="1559">
        <f t="shared" si="2"/>
        <v>0.05</v>
      </c>
      <c r="K17" s="1560">
        <f t="shared" si="0"/>
        <v>947.91666666666674</v>
      </c>
    </row>
    <row r="18" spans="2:11" s="1430" customFormat="1" ht="30" customHeight="1">
      <c r="C18" s="1430" t="s">
        <v>922</v>
      </c>
      <c r="E18" s="1561"/>
      <c r="F18" s="1558"/>
      <c r="G18" s="1569"/>
      <c r="H18" s="1558"/>
      <c r="J18" s="1559"/>
      <c r="K18" s="1560"/>
    </row>
    <row r="19" spans="2:11" s="1430" customFormat="1" ht="30" customHeight="1">
      <c r="C19" s="1430" t="s">
        <v>927</v>
      </c>
      <c r="D19" s="1430">
        <v>10</v>
      </c>
      <c r="E19" s="1561" t="s">
        <v>953</v>
      </c>
      <c r="F19" s="1558" t="s">
        <v>954</v>
      </c>
      <c r="G19" s="1569">
        <f>D19*$E$5/$D$5</f>
        <v>1.25</v>
      </c>
      <c r="H19" s="1558" t="s">
        <v>954</v>
      </c>
      <c r="I19" s="1430" t="s">
        <v>969</v>
      </c>
      <c r="J19" s="1559">
        <f>G19/$G$5</f>
        <v>8.3333333333333332E-3</v>
      </c>
      <c r="K19" s="1560">
        <f t="shared" si="0"/>
        <v>157.98611111111111</v>
      </c>
    </row>
    <row r="20" spans="2:11" s="1430" customFormat="1" ht="30" customHeight="1">
      <c r="C20" s="1430" t="s">
        <v>923</v>
      </c>
      <c r="E20" s="1561"/>
      <c r="F20" s="1558"/>
      <c r="G20" s="1569"/>
      <c r="H20" s="1558"/>
      <c r="J20" s="1559"/>
      <c r="K20" s="1560"/>
    </row>
    <row r="21" spans="2:11" s="1430" customFormat="1" ht="30" customHeight="1">
      <c r="C21" s="1430" t="s">
        <v>1167</v>
      </c>
      <c r="D21" s="1561" t="s">
        <v>953</v>
      </c>
      <c r="E21" s="1561" t="s">
        <v>953</v>
      </c>
      <c r="F21" s="1558" t="s">
        <v>954</v>
      </c>
      <c r="G21" s="1569">
        <f>D5*0.026*172/1800</f>
        <v>2.9813333333333332</v>
      </c>
      <c r="H21" s="1558" t="s">
        <v>954</v>
      </c>
      <c r="I21" s="1430" t="s">
        <v>970</v>
      </c>
      <c r="J21" s="1559">
        <f>G21/$G$5</f>
        <v>1.9875555555555556E-2</v>
      </c>
      <c r="K21" s="1560">
        <f t="shared" si="0"/>
        <v>376.80740740740737</v>
      </c>
    </row>
    <row r="22" spans="2:11" s="1430" customFormat="1" ht="30" customHeight="1">
      <c r="C22" s="1430" t="s">
        <v>925</v>
      </c>
      <c r="E22" s="1561"/>
      <c r="F22" s="1558"/>
      <c r="G22" s="1569"/>
      <c r="H22" s="1558"/>
      <c r="J22" s="1559"/>
      <c r="K22" s="1560"/>
    </row>
    <row r="23" spans="2:11" s="1430" customFormat="1" ht="30" customHeight="1">
      <c r="C23" s="1430" t="s">
        <v>926</v>
      </c>
      <c r="D23" s="1430">
        <v>64</v>
      </c>
      <c r="E23" s="1561" t="s">
        <v>953</v>
      </c>
      <c r="F23" s="1558" t="s">
        <v>954</v>
      </c>
      <c r="G23" s="1569">
        <f>D23*$E$5/$D$5</f>
        <v>8</v>
      </c>
      <c r="H23" s="1558" t="s">
        <v>954</v>
      </c>
      <c r="I23" s="1430" t="s">
        <v>971</v>
      </c>
      <c r="J23" s="1559">
        <f>G23/$G$5</f>
        <v>5.3333333333333337E-2</v>
      </c>
      <c r="K23" s="1560">
        <f t="shared" si="0"/>
        <v>1011.1111111111111</v>
      </c>
    </row>
    <row r="24" spans="2:11" s="1430" customFormat="1" ht="30" customHeight="1">
      <c r="C24" s="1430" t="s">
        <v>930</v>
      </c>
      <c r="E24" s="1561"/>
      <c r="F24" s="1558"/>
      <c r="G24" s="1569"/>
      <c r="H24" s="1558"/>
      <c r="J24" s="1559"/>
      <c r="K24" s="1560"/>
    </row>
    <row r="25" spans="2:11" s="1430" customFormat="1" ht="30" customHeight="1">
      <c r="B25" s="1552"/>
      <c r="C25" s="1429" t="s">
        <v>929</v>
      </c>
      <c r="D25" s="1429">
        <v>400</v>
      </c>
      <c r="E25" s="1562" t="s">
        <v>953</v>
      </c>
      <c r="F25" s="1555" t="s">
        <v>954</v>
      </c>
      <c r="G25" s="1570">
        <f>D25*$E$5/$D$5</f>
        <v>50</v>
      </c>
      <c r="H25" s="1555" t="s">
        <v>954</v>
      </c>
      <c r="I25" s="1430" t="s">
        <v>972</v>
      </c>
      <c r="J25" s="1559">
        <f>G25/$G$5</f>
        <v>0.33333333333333331</v>
      </c>
      <c r="K25" s="1560">
        <f t="shared" si="0"/>
        <v>6319.4444444444434</v>
      </c>
    </row>
    <row r="26" spans="2:11" s="1430" customFormat="1" ht="30" customHeight="1">
      <c r="B26" s="1552"/>
      <c r="C26" s="1543" t="s">
        <v>1168</v>
      </c>
      <c r="D26" s="1543"/>
      <c r="E26" s="1543"/>
      <c r="F26" s="1557" t="s">
        <v>954</v>
      </c>
      <c r="G26" s="1571">
        <f>G5-SUM(G6:G25)</f>
        <v>13.893666666666661</v>
      </c>
      <c r="H26" s="1557" t="s">
        <v>954</v>
      </c>
      <c r="I26" s="1429" t="s">
        <v>973</v>
      </c>
      <c r="J26" s="1563">
        <f>G26/$G$5</f>
        <v>9.2624444444444412E-2</v>
      </c>
      <c r="K26" s="1560">
        <f t="shared" si="0"/>
        <v>1756.0050925925918</v>
      </c>
    </row>
    <row r="27" spans="2:11" s="1430" customFormat="1" ht="30" customHeight="1" thickBot="1">
      <c r="B27" s="1564"/>
      <c r="C27" s="1544" t="s">
        <v>1169</v>
      </c>
      <c r="D27" s="1544"/>
      <c r="E27" s="1544"/>
      <c r="F27" s="1565"/>
      <c r="G27" s="1572">
        <f>6500*0.25*2500/1500*0.7</f>
        <v>1895.8333333333333</v>
      </c>
      <c r="H27" s="1565" t="s">
        <v>954</v>
      </c>
      <c r="I27" s="1544" t="s">
        <v>975</v>
      </c>
      <c r="J27" s="1566"/>
      <c r="K27" s="1567">
        <f>SUM(K6:K26)</f>
        <v>18958.333333333332</v>
      </c>
    </row>
    <row r="28" spans="2:11" ht="30" customHeight="1" thickTop="1">
      <c r="B28" s="1552" t="s">
        <v>976</v>
      </c>
      <c r="C28" s="1552" t="s">
        <v>987</v>
      </c>
      <c r="D28" s="1552"/>
      <c r="E28" s="1552"/>
      <c r="F28" s="1553"/>
      <c r="G28" s="1554"/>
      <c r="H28" s="1546"/>
      <c r="I28" s="1545"/>
      <c r="J28" s="1550"/>
      <c r="K28" s="1545"/>
    </row>
    <row r="29" spans="2:11" ht="30" customHeight="1">
      <c r="B29" s="1552"/>
      <c r="C29" s="1552" t="s">
        <v>986</v>
      </c>
      <c r="D29" s="1552"/>
      <c r="E29" s="1552"/>
      <c r="F29" s="1553"/>
      <c r="G29" s="1554"/>
      <c r="H29" s="1546"/>
      <c r="I29" s="1545"/>
      <c r="J29" s="1550"/>
      <c r="K29" s="1545"/>
    </row>
    <row r="30" spans="2:11" ht="30" customHeight="1">
      <c r="B30" s="1429"/>
      <c r="C30" s="1429" t="s">
        <v>985</v>
      </c>
      <c r="D30" s="1429"/>
      <c r="E30" s="1429"/>
      <c r="F30" s="1555"/>
      <c r="G30" s="1556"/>
      <c r="H30" s="1546"/>
      <c r="I30" s="1545"/>
      <c r="J30" s="1550"/>
      <c r="K30" s="1545"/>
    </row>
    <row r="31" spans="2:11" ht="30" customHeight="1">
      <c r="B31" s="1552" t="s">
        <v>990</v>
      </c>
      <c r="C31" s="1552" t="s">
        <v>1018</v>
      </c>
      <c r="D31" s="1552"/>
      <c r="E31" s="1552"/>
      <c r="F31" s="1553"/>
      <c r="G31" s="1554"/>
      <c r="H31" s="1546"/>
      <c r="I31" s="1545"/>
      <c r="J31" s="1550"/>
      <c r="K31" s="1545"/>
    </row>
    <row r="32" spans="2:11" ht="30" customHeight="1">
      <c r="B32" s="1429" t="s">
        <v>992</v>
      </c>
      <c r="C32" s="1429" t="s">
        <v>1003</v>
      </c>
      <c r="D32" s="1429"/>
      <c r="E32" s="1429"/>
      <c r="F32" s="1555"/>
      <c r="G32" s="1556"/>
      <c r="H32" s="1546"/>
      <c r="I32" s="1545"/>
      <c r="J32" s="1550"/>
      <c r="K32" s="1545"/>
    </row>
    <row r="33" spans="2:11" ht="30" customHeight="1">
      <c r="B33" s="1545"/>
      <c r="C33" s="1545"/>
      <c r="D33" s="1545"/>
      <c r="E33" s="1545"/>
      <c r="F33" s="1547"/>
      <c r="G33" s="1548"/>
      <c r="H33" s="1546"/>
      <c r="I33" s="1545"/>
      <c r="J33" s="1550"/>
      <c r="K33" s="1545"/>
    </row>
    <row r="34" spans="2:11" ht="30" customHeight="1">
      <c r="B34" s="1430" t="s">
        <v>957</v>
      </c>
      <c r="C34" s="1430"/>
      <c r="D34" s="1430"/>
      <c r="E34" s="1430"/>
      <c r="F34" s="1430"/>
      <c r="G34" s="1430"/>
      <c r="H34" s="1546"/>
      <c r="I34" s="1545"/>
      <c r="J34" s="1549"/>
      <c r="K34" s="256"/>
    </row>
    <row r="35" spans="2:11" ht="30" customHeight="1">
      <c r="B35" s="1430" t="s">
        <v>989</v>
      </c>
      <c r="C35" s="1430"/>
      <c r="D35" s="1430"/>
      <c r="E35" s="1430"/>
      <c r="F35" s="1430"/>
      <c r="G35" s="1551"/>
      <c r="H35" s="1546"/>
      <c r="I35" s="256"/>
      <c r="J35" s="1546"/>
      <c r="K35" s="256"/>
    </row>
    <row r="36" spans="2:11" ht="30" customHeight="1">
      <c r="B36" s="1430" t="s">
        <v>958</v>
      </c>
      <c r="C36" s="1430"/>
      <c r="D36" s="1430"/>
      <c r="E36" s="1430"/>
      <c r="F36" s="1430"/>
      <c r="G36" s="1551"/>
      <c r="H36" s="1546"/>
      <c r="I36" s="256"/>
      <c r="J36" s="1546"/>
      <c r="K36" s="256"/>
    </row>
    <row r="37" spans="2:11" ht="30" customHeight="1">
      <c r="B37" s="1430" t="s">
        <v>995</v>
      </c>
      <c r="C37" s="1430"/>
      <c r="D37" s="1430"/>
      <c r="E37" s="1430"/>
      <c r="F37" s="1430"/>
      <c r="G37" s="1430"/>
      <c r="H37" s="1546"/>
      <c r="I37" s="256"/>
      <c r="J37" s="1546"/>
      <c r="K37" s="256"/>
    </row>
    <row r="38" spans="2:11" ht="30" customHeight="1">
      <c r="B38" s="1430" t="s">
        <v>1004</v>
      </c>
      <c r="C38" s="1430"/>
      <c r="D38" s="1430"/>
      <c r="E38" s="1430"/>
      <c r="F38" s="1430"/>
      <c r="G38" s="1430"/>
      <c r="H38" s="1546"/>
      <c r="I38" s="256"/>
      <c r="J38" s="1546"/>
      <c r="K38" s="256"/>
    </row>
    <row r="39" spans="2:11" ht="30" customHeight="1">
      <c r="B39" s="1430" t="s">
        <v>988</v>
      </c>
      <c r="C39" s="1430"/>
      <c r="D39" s="1430"/>
      <c r="E39" s="1430"/>
      <c r="F39" s="1430"/>
      <c r="G39" s="1430"/>
      <c r="H39" s="1546"/>
      <c r="I39" s="256"/>
      <c r="J39" s="1546"/>
      <c r="K39" s="256"/>
    </row>
    <row r="40" spans="2:11" ht="30" customHeight="1">
      <c r="B40" s="1430" t="s">
        <v>1005</v>
      </c>
      <c r="C40" s="1430"/>
      <c r="D40" s="1430"/>
      <c r="E40" s="1430"/>
      <c r="F40" s="1430"/>
      <c r="G40" s="1430"/>
      <c r="H40" s="1546"/>
      <c r="I40" s="256"/>
      <c r="J40" s="1546"/>
      <c r="K40" s="256"/>
    </row>
    <row r="41" spans="2:11" ht="30" customHeight="1">
      <c r="B41" s="1430" t="s">
        <v>996</v>
      </c>
      <c r="C41" s="1430"/>
      <c r="D41" s="1430"/>
      <c r="E41" s="1430"/>
      <c r="F41" s="1430"/>
      <c r="G41" s="1430"/>
      <c r="H41" s="1546"/>
      <c r="I41" s="256"/>
      <c r="J41" s="1546"/>
      <c r="K41" s="256"/>
    </row>
    <row r="42" spans="2:11" ht="20.100000000000001" customHeight="1">
      <c r="B42" s="256"/>
      <c r="C42" s="256"/>
      <c r="D42" s="256"/>
      <c r="E42" s="256"/>
      <c r="F42" s="256"/>
      <c r="G42" s="256"/>
      <c r="H42" s="1546"/>
      <c r="I42" s="256"/>
      <c r="J42" s="1546"/>
      <c r="K42" s="256"/>
    </row>
  </sheetData>
  <mergeCells count="3">
    <mergeCell ref="D3:E3"/>
    <mergeCell ref="B3:B4"/>
    <mergeCell ref="C3:C4"/>
  </mergeCells>
  <phoneticPr fontId="7"/>
  <pageMargins left="0.7" right="0.7" top="0.75" bottom="0.75" header="0.3" footer="0.3"/>
  <pageSetup paperSize="9" scale="62" fitToWidth="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Q12"/>
  <sheetViews>
    <sheetView zoomScale="80" zoomScaleNormal="80" zoomScalePageLayoutView="80" workbookViewId="0">
      <selection activeCell="A2" sqref="A2:P12"/>
    </sheetView>
  </sheetViews>
  <sheetFormatPr defaultColWidth="8.875" defaultRowHeight="30" customHeight="1"/>
  <cols>
    <col min="1" max="1" width="3.625" style="1068" customWidth="1"/>
    <col min="2" max="2" width="8.875" style="1068"/>
    <col min="3" max="7" width="10.625" style="1068" customWidth="1"/>
    <col min="8" max="8" width="12.625" style="1068" customWidth="1"/>
    <col min="9" max="9" width="20.625" style="1068" customWidth="1"/>
    <col min="10" max="10" width="18.5" style="1068" customWidth="1"/>
    <col min="11" max="15" width="10.625" style="1068" customWidth="1"/>
    <col min="16" max="16" width="12.625" style="1068" customWidth="1"/>
    <col min="17" max="17" width="3.625" style="1068" customWidth="1"/>
    <col min="18" max="16384" width="8.875" style="1068"/>
  </cols>
  <sheetData>
    <row r="2" spans="2:17" s="1430" customFormat="1" ht="50.1" customHeight="1">
      <c r="B2" s="1429" t="s">
        <v>1060</v>
      </c>
      <c r="C2" s="1429"/>
      <c r="D2" s="1429"/>
      <c r="E2" s="1429"/>
      <c r="F2" s="1429"/>
      <c r="G2" s="1429"/>
      <c r="H2" s="1429"/>
      <c r="J2" s="1429" t="s">
        <v>1061</v>
      </c>
      <c r="K2" s="1429"/>
      <c r="L2" s="1429"/>
      <c r="M2" s="1429"/>
      <c r="N2" s="1429"/>
      <c r="O2" s="1429"/>
      <c r="P2" s="1429"/>
    </row>
    <row r="3" spans="2:17" ht="30" customHeight="1">
      <c r="B3" s="1156"/>
      <c r="C3" s="1719" t="s">
        <v>1006</v>
      </c>
      <c r="D3" s="1719"/>
      <c r="E3" s="1719"/>
      <c r="F3" s="1719"/>
      <c r="G3" s="1719"/>
      <c r="H3" s="1720" t="s">
        <v>1007</v>
      </c>
      <c r="I3" s="1227"/>
      <c r="J3" s="1228"/>
      <c r="K3" s="1719" t="s">
        <v>1006</v>
      </c>
      <c r="L3" s="1719"/>
      <c r="M3" s="1719"/>
      <c r="N3" s="1719"/>
      <c r="O3" s="1719"/>
      <c r="P3" s="1720" t="s">
        <v>1007</v>
      </c>
    </row>
    <row r="4" spans="2:17" ht="30" customHeight="1">
      <c r="B4" s="1226"/>
      <c r="C4" s="1229" t="s">
        <v>153</v>
      </c>
      <c r="D4" s="1229" t="s">
        <v>154</v>
      </c>
      <c r="E4" s="1229" t="s">
        <v>155</v>
      </c>
      <c r="F4" s="1229" t="s">
        <v>170</v>
      </c>
      <c r="G4" s="1229" t="s">
        <v>156</v>
      </c>
      <c r="H4" s="1721"/>
      <c r="I4" s="1227"/>
      <c r="J4" s="1229"/>
      <c r="K4" s="1229" t="s">
        <v>153</v>
      </c>
      <c r="L4" s="1229" t="s">
        <v>154</v>
      </c>
      <c r="M4" s="1229" t="s">
        <v>155</v>
      </c>
      <c r="N4" s="1229" t="s">
        <v>170</v>
      </c>
      <c r="O4" s="1229" t="s">
        <v>156</v>
      </c>
      <c r="P4" s="1721"/>
    </row>
    <row r="5" spans="2:17" ht="30" customHeight="1">
      <c r="B5" s="1068" t="s">
        <v>998</v>
      </c>
      <c r="C5" s="1227">
        <v>0</v>
      </c>
      <c r="D5" s="1227">
        <v>3</v>
      </c>
      <c r="E5" s="1227">
        <v>0</v>
      </c>
      <c r="F5" s="1227">
        <v>10</v>
      </c>
      <c r="G5" s="1227">
        <v>0</v>
      </c>
      <c r="H5" s="1227">
        <v>80</v>
      </c>
      <c r="J5" s="1068" t="s">
        <v>998</v>
      </c>
      <c r="K5" s="1230">
        <f t="shared" ref="K5:P5" si="0">C5/SUM($C$5:$H$5)</f>
        <v>0</v>
      </c>
      <c r="L5" s="1230">
        <f t="shared" si="0"/>
        <v>3.2258064516129031E-2</v>
      </c>
      <c r="M5" s="1230">
        <f t="shared" si="0"/>
        <v>0</v>
      </c>
      <c r="N5" s="1230">
        <f t="shared" si="0"/>
        <v>0.10752688172043011</v>
      </c>
      <c r="O5" s="1230">
        <f t="shared" si="0"/>
        <v>0</v>
      </c>
      <c r="P5" s="1230">
        <f t="shared" si="0"/>
        <v>0.86021505376344087</v>
      </c>
      <c r="Q5" s="1231"/>
    </row>
    <row r="6" spans="2:17" ht="30" customHeight="1">
      <c r="B6" s="1068" t="s">
        <v>999</v>
      </c>
      <c r="C6" s="1227">
        <v>0</v>
      </c>
      <c r="D6" s="1227">
        <v>0</v>
      </c>
      <c r="E6" s="1227">
        <v>0</v>
      </c>
      <c r="F6" s="1227">
        <v>0</v>
      </c>
      <c r="G6" s="1227">
        <v>0</v>
      </c>
      <c r="H6" s="1227">
        <v>120</v>
      </c>
      <c r="J6" s="1068" t="s">
        <v>999</v>
      </c>
      <c r="K6" s="1230">
        <f t="shared" ref="K6:P6" si="1">C6/SUM($C$6:$H$6)</f>
        <v>0</v>
      </c>
      <c r="L6" s="1230">
        <f t="shared" si="1"/>
        <v>0</v>
      </c>
      <c r="M6" s="1230">
        <f t="shared" si="1"/>
        <v>0</v>
      </c>
      <c r="N6" s="1230">
        <f t="shared" si="1"/>
        <v>0</v>
      </c>
      <c r="O6" s="1230">
        <f t="shared" si="1"/>
        <v>0</v>
      </c>
      <c r="P6" s="1230">
        <f t="shared" si="1"/>
        <v>1</v>
      </c>
      <c r="Q6" s="1231"/>
    </row>
    <row r="7" spans="2:17" ht="30" customHeight="1">
      <c r="B7" s="1068" t="s">
        <v>1000</v>
      </c>
      <c r="C7" s="1227">
        <v>0</v>
      </c>
      <c r="D7" s="1227">
        <v>5</v>
      </c>
      <c r="E7" s="1227">
        <v>10</v>
      </c>
      <c r="F7" s="1227">
        <v>5</v>
      </c>
      <c r="G7" s="1227">
        <v>0</v>
      </c>
      <c r="H7" s="1227">
        <v>80</v>
      </c>
      <c r="J7" s="1068" t="s">
        <v>1000</v>
      </c>
      <c r="K7" s="1230">
        <f t="shared" ref="K7:P7" si="2">C7/SUM($C$7:$H$7)</f>
        <v>0</v>
      </c>
      <c r="L7" s="1230">
        <f t="shared" si="2"/>
        <v>0.05</v>
      </c>
      <c r="M7" s="1230">
        <f t="shared" si="2"/>
        <v>0.1</v>
      </c>
      <c r="N7" s="1230">
        <f t="shared" si="2"/>
        <v>0.05</v>
      </c>
      <c r="O7" s="1230">
        <f t="shared" si="2"/>
        <v>0</v>
      </c>
      <c r="P7" s="1230">
        <f t="shared" si="2"/>
        <v>0.8</v>
      </c>
      <c r="Q7" s="1231"/>
    </row>
    <row r="8" spans="2:17" ht="30" customHeight="1">
      <c r="B8" s="1068" t="s">
        <v>1001</v>
      </c>
      <c r="C8" s="1227">
        <v>0</v>
      </c>
      <c r="D8" s="1227">
        <v>20</v>
      </c>
      <c r="E8" s="1227">
        <v>0</v>
      </c>
      <c r="F8" s="1227">
        <v>5</v>
      </c>
      <c r="G8" s="1227">
        <v>0</v>
      </c>
      <c r="H8" s="1227">
        <v>150</v>
      </c>
      <c r="J8" s="1068" t="s">
        <v>1001</v>
      </c>
      <c r="K8" s="1230">
        <f t="shared" ref="K8:P8" si="3">C8/SUM($C$8:$H$8)</f>
        <v>0</v>
      </c>
      <c r="L8" s="1230">
        <f t="shared" si="3"/>
        <v>0.11428571428571428</v>
      </c>
      <c r="M8" s="1230">
        <f t="shared" si="3"/>
        <v>0</v>
      </c>
      <c r="N8" s="1230">
        <f t="shared" si="3"/>
        <v>2.8571428571428571E-2</v>
      </c>
      <c r="O8" s="1230">
        <f t="shared" si="3"/>
        <v>0</v>
      </c>
      <c r="P8" s="1230">
        <f t="shared" si="3"/>
        <v>0.8571428571428571</v>
      </c>
      <c r="Q8" s="1231"/>
    </row>
    <row r="9" spans="2:17" ht="30" customHeight="1">
      <c r="B9" s="1226" t="s">
        <v>1002</v>
      </c>
      <c r="C9" s="1229">
        <v>0</v>
      </c>
      <c r="D9" s="1229">
        <v>8</v>
      </c>
      <c r="E9" s="1229">
        <v>15</v>
      </c>
      <c r="F9" s="1229">
        <v>0</v>
      </c>
      <c r="G9" s="1229">
        <v>0</v>
      </c>
      <c r="H9" s="1229">
        <v>130</v>
      </c>
      <c r="J9" s="1232" t="s">
        <v>1002</v>
      </c>
      <c r="K9" s="1233">
        <f t="shared" ref="K9:P9" si="4">C9/SUM($C$9:$H$9)</f>
        <v>0</v>
      </c>
      <c r="L9" s="1233">
        <f t="shared" si="4"/>
        <v>5.2287581699346407E-2</v>
      </c>
      <c r="M9" s="1233">
        <f t="shared" si="4"/>
        <v>9.8039215686274508E-2</v>
      </c>
      <c r="N9" s="1233">
        <f t="shared" si="4"/>
        <v>0</v>
      </c>
      <c r="O9" s="1233">
        <f t="shared" si="4"/>
        <v>0</v>
      </c>
      <c r="P9" s="1233">
        <f t="shared" si="4"/>
        <v>0.84967320261437906</v>
      </c>
      <c r="Q9" s="1231"/>
    </row>
    <row r="10" spans="2:17" ht="30" customHeight="1">
      <c r="J10" s="1234" t="s">
        <v>1010</v>
      </c>
      <c r="K10" s="1235">
        <f t="shared" ref="K10:P10" si="5">AVERAGE(K5:K9)</f>
        <v>0</v>
      </c>
      <c r="L10" s="1235">
        <f t="shared" si="5"/>
        <v>4.9766272100237943E-2</v>
      </c>
      <c r="M10" s="1235">
        <f t="shared" si="5"/>
        <v>3.9607843137254906E-2</v>
      </c>
      <c r="N10" s="1235">
        <f t="shared" si="5"/>
        <v>3.7219662058371739E-2</v>
      </c>
      <c r="O10" s="1235">
        <f t="shared" si="5"/>
        <v>0</v>
      </c>
      <c r="P10" s="1235">
        <f t="shared" si="5"/>
        <v>0.87340622270413548</v>
      </c>
      <c r="Q10" s="1236"/>
    </row>
    <row r="11" spans="2:17" ht="30" customHeight="1">
      <c r="J11" s="1069"/>
      <c r="K11" s="1158" t="s">
        <v>1011</v>
      </c>
      <c r="L11" s="1158" t="s">
        <v>1011</v>
      </c>
      <c r="M11" s="1158" t="s">
        <v>1011</v>
      </c>
      <c r="N11" s="1158" t="s">
        <v>1011</v>
      </c>
      <c r="O11" s="1158" t="s">
        <v>1011</v>
      </c>
      <c r="P11" s="1158" t="s">
        <v>1011</v>
      </c>
      <c r="Q11" s="1236"/>
    </row>
    <row r="12" spans="2:17" ht="45" customHeight="1">
      <c r="J12" s="1237" t="s">
        <v>1016</v>
      </c>
      <c r="K12" s="1722" t="s">
        <v>1014</v>
      </c>
      <c r="L12" s="1722"/>
      <c r="M12" s="1722" t="s">
        <v>1013</v>
      </c>
      <c r="N12" s="1722"/>
      <c r="O12" s="1158" t="s">
        <v>1015</v>
      </c>
      <c r="P12" s="1158" t="s">
        <v>1017</v>
      </c>
      <c r="Q12" s="1236"/>
    </row>
  </sheetData>
  <mergeCells count="6">
    <mergeCell ref="C3:G3"/>
    <mergeCell ref="H3:H4"/>
    <mergeCell ref="K3:O3"/>
    <mergeCell ref="P3:P4"/>
    <mergeCell ref="K12:L12"/>
    <mergeCell ref="M12:N12"/>
  </mergeCells>
  <phoneticPr fontId="7"/>
  <printOptions horizontalCentered="1"/>
  <pageMargins left="0.70866141732283472" right="0.70866141732283472" top="0.74803149606299213" bottom="0.74803149606299213" header="0.31496062992125984" footer="0.31496062992125984"/>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autoPageBreaks="0" fitToPage="1"/>
  </sheetPr>
  <dimension ref="B1:Q44"/>
  <sheetViews>
    <sheetView zoomScale="60" zoomScaleNormal="60" zoomScalePageLayoutView="60" workbookViewId="0">
      <selection activeCell="V28" sqref="V28"/>
    </sheetView>
  </sheetViews>
  <sheetFormatPr defaultColWidth="8.875" defaultRowHeight="30" customHeight="1"/>
  <cols>
    <col min="1" max="1" width="3.625" style="2" customWidth="1"/>
    <col min="2" max="2" width="2.625" style="2" customWidth="1"/>
    <col min="3" max="3" width="5.625" style="2" customWidth="1"/>
    <col min="4" max="4" width="30.625" style="2" customWidth="1"/>
    <col min="5" max="16" width="6.625" style="2" customWidth="1"/>
    <col min="17" max="17" width="2.625" style="2" customWidth="1"/>
    <col min="18" max="18" width="3.625" style="2" customWidth="1"/>
    <col min="19" max="258" width="8.875" style="2"/>
    <col min="259" max="259" width="5.625" style="2" customWidth="1"/>
    <col min="260" max="260" width="30.625" style="2" customWidth="1"/>
    <col min="261" max="272" width="6.625" style="2" customWidth="1"/>
    <col min="273" max="514" width="8.875" style="2"/>
    <col min="515" max="515" width="5.625" style="2" customWidth="1"/>
    <col min="516" max="516" width="30.625" style="2" customWidth="1"/>
    <col min="517" max="528" width="6.625" style="2" customWidth="1"/>
    <col min="529" max="770" width="8.875" style="2"/>
    <col min="771" max="771" width="5.625" style="2" customWidth="1"/>
    <col min="772" max="772" width="30.625" style="2" customWidth="1"/>
    <col min="773" max="784" width="6.625" style="2" customWidth="1"/>
    <col min="785" max="1026" width="8.875" style="2"/>
    <col min="1027" max="1027" width="5.625" style="2" customWidth="1"/>
    <col min="1028" max="1028" width="30.625" style="2" customWidth="1"/>
    <col min="1029" max="1040" width="6.625" style="2" customWidth="1"/>
    <col min="1041" max="1282" width="8.875" style="2"/>
    <col min="1283" max="1283" width="5.625" style="2" customWidth="1"/>
    <col min="1284" max="1284" width="30.625" style="2" customWidth="1"/>
    <col min="1285" max="1296" width="6.625" style="2" customWidth="1"/>
    <col min="1297" max="1538" width="8.875" style="2"/>
    <col min="1539" max="1539" width="5.625" style="2" customWidth="1"/>
    <col min="1540" max="1540" width="30.625" style="2" customWidth="1"/>
    <col min="1541" max="1552" width="6.625" style="2" customWidth="1"/>
    <col min="1553" max="1794" width="8.875" style="2"/>
    <col min="1795" max="1795" width="5.625" style="2" customWidth="1"/>
    <col min="1796" max="1796" width="30.625" style="2" customWidth="1"/>
    <col min="1797" max="1808" width="6.625" style="2" customWidth="1"/>
    <col min="1809" max="2050" width="8.875" style="2"/>
    <col min="2051" max="2051" width="5.625" style="2" customWidth="1"/>
    <col min="2052" max="2052" width="30.625" style="2" customWidth="1"/>
    <col min="2053" max="2064" width="6.625" style="2" customWidth="1"/>
    <col min="2065" max="2306" width="8.875" style="2"/>
    <col min="2307" max="2307" width="5.625" style="2" customWidth="1"/>
    <col min="2308" max="2308" width="30.625" style="2" customWidth="1"/>
    <col min="2309" max="2320" width="6.625" style="2" customWidth="1"/>
    <col min="2321" max="2562" width="8.875" style="2"/>
    <col min="2563" max="2563" width="5.625" style="2" customWidth="1"/>
    <col min="2564" max="2564" width="30.625" style="2" customWidth="1"/>
    <col min="2565" max="2576" width="6.625" style="2" customWidth="1"/>
    <col min="2577" max="2818" width="8.875" style="2"/>
    <col min="2819" max="2819" width="5.625" style="2" customWidth="1"/>
    <col min="2820" max="2820" width="30.625" style="2" customWidth="1"/>
    <col min="2821" max="2832" width="6.625" style="2" customWidth="1"/>
    <col min="2833" max="3074" width="8.875" style="2"/>
    <col min="3075" max="3075" width="5.625" style="2" customWidth="1"/>
    <col min="3076" max="3076" width="30.625" style="2" customWidth="1"/>
    <col min="3077" max="3088" width="6.625" style="2" customWidth="1"/>
    <col min="3089" max="3330" width="8.875" style="2"/>
    <col min="3331" max="3331" width="5.625" style="2" customWidth="1"/>
    <col min="3332" max="3332" width="30.625" style="2" customWidth="1"/>
    <col min="3333" max="3344" width="6.625" style="2" customWidth="1"/>
    <col min="3345" max="3586" width="8.875" style="2"/>
    <col min="3587" max="3587" width="5.625" style="2" customWidth="1"/>
    <col min="3588" max="3588" width="30.625" style="2" customWidth="1"/>
    <col min="3589" max="3600" width="6.625" style="2" customWidth="1"/>
    <col min="3601" max="3842" width="8.875" style="2"/>
    <col min="3843" max="3843" width="5.625" style="2" customWidth="1"/>
    <col min="3844" max="3844" width="30.625" style="2" customWidth="1"/>
    <col min="3845" max="3856" width="6.625" style="2" customWidth="1"/>
    <col min="3857" max="4098" width="8.875" style="2"/>
    <col min="4099" max="4099" width="5.625" style="2" customWidth="1"/>
    <col min="4100" max="4100" width="30.625" style="2" customWidth="1"/>
    <col min="4101" max="4112" width="6.625" style="2" customWidth="1"/>
    <col min="4113" max="4354" width="8.875" style="2"/>
    <col min="4355" max="4355" width="5.625" style="2" customWidth="1"/>
    <col min="4356" max="4356" width="30.625" style="2" customWidth="1"/>
    <col min="4357" max="4368" width="6.625" style="2" customWidth="1"/>
    <col min="4369" max="4610" width="8.875" style="2"/>
    <col min="4611" max="4611" width="5.625" style="2" customWidth="1"/>
    <col min="4612" max="4612" width="30.625" style="2" customWidth="1"/>
    <col min="4613" max="4624" width="6.625" style="2" customWidth="1"/>
    <col min="4625" max="4866" width="8.875" style="2"/>
    <col min="4867" max="4867" width="5.625" style="2" customWidth="1"/>
    <col min="4868" max="4868" width="30.625" style="2" customWidth="1"/>
    <col min="4869" max="4880" width="6.625" style="2" customWidth="1"/>
    <col min="4881" max="5122" width="8.875" style="2"/>
    <col min="5123" max="5123" width="5.625" style="2" customWidth="1"/>
    <col min="5124" max="5124" width="30.625" style="2" customWidth="1"/>
    <col min="5125" max="5136" width="6.625" style="2" customWidth="1"/>
    <col min="5137" max="5378" width="8.875" style="2"/>
    <col min="5379" max="5379" width="5.625" style="2" customWidth="1"/>
    <col min="5380" max="5380" width="30.625" style="2" customWidth="1"/>
    <col min="5381" max="5392" width="6.625" style="2" customWidth="1"/>
    <col min="5393" max="5634" width="8.875" style="2"/>
    <col min="5635" max="5635" width="5.625" style="2" customWidth="1"/>
    <col min="5636" max="5636" width="30.625" style="2" customWidth="1"/>
    <col min="5637" max="5648" width="6.625" style="2" customWidth="1"/>
    <col min="5649" max="5890" width="8.875" style="2"/>
    <col min="5891" max="5891" width="5.625" style="2" customWidth="1"/>
    <col min="5892" max="5892" width="30.625" style="2" customWidth="1"/>
    <col min="5893" max="5904" width="6.625" style="2" customWidth="1"/>
    <col min="5905" max="6146" width="8.875" style="2"/>
    <col min="6147" max="6147" width="5.625" style="2" customWidth="1"/>
    <col min="6148" max="6148" width="30.625" style="2" customWidth="1"/>
    <col min="6149" max="6160" width="6.625" style="2" customWidth="1"/>
    <col min="6161" max="6402" width="8.875" style="2"/>
    <col min="6403" max="6403" width="5.625" style="2" customWidth="1"/>
    <col min="6404" max="6404" width="30.625" style="2" customWidth="1"/>
    <col min="6405" max="6416" width="6.625" style="2" customWidth="1"/>
    <col min="6417" max="6658" width="8.875" style="2"/>
    <col min="6659" max="6659" width="5.625" style="2" customWidth="1"/>
    <col min="6660" max="6660" width="30.625" style="2" customWidth="1"/>
    <col min="6661" max="6672" width="6.625" style="2" customWidth="1"/>
    <col min="6673" max="6914" width="8.875" style="2"/>
    <col min="6915" max="6915" width="5.625" style="2" customWidth="1"/>
    <col min="6916" max="6916" width="30.625" style="2" customWidth="1"/>
    <col min="6917" max="6928" width="6.625" style="2" customWidth="1"/>
    <col min="6929" max="7170" width="8.875" style="2"/>
    <col min="7171" max="7171" width="5.625" style="2" customWidth="1"/>
    <col min="7172" max="7172" width="30.625" style="2" customWidth="1"/>
    <col min="7173" max="7184" width="6.625" style="2" customWidth="1"/>
    <col min="7185" max="7426" width="8.875" style="2"/>
    <col min="7427" max="7427" width="5.625" style="2" customWidth="1"/>
    <col min="7428" max="7428" width="30.625" style="2" customWidth="1"/>
    <col min="7429" max="7440" width="6.625" style="2" customWidth="1"/>
    <col min="7441" max="7682" width="8.875" style="2"/>
    <col min="7683" max="7683" width="5.625" style="2" customWidth="1"/>
    <col min="7684" max="7684" width="30.625" style="2" customWidth="1"/>
    <col min="7685" max="7696" width="6.625" style="2" customWidth="1"/>
    <col min="7697" max="7938" width="8.875" style="2"/>
    <col min="7939" max="7939" width="5.625" style="2" customWidth="1"/>
    <col min="7940" max="7940" width="30.625" style="2" customWidth="1"/>
    <col min="7941" max="7952" width="6.625" style="2" customWidth="1"/>
    <col min="7953" max="8194" width="8.875" style="2"/>
    <col min="8195" max="8195" width="5.625" style="2" customWidth="1"/>
    <col min="8196" max="8196" width="30.625" style="2" customWidth="1"/>
    <col min="8197" max="8208" width="6.625" style="2" customWidth="1"/>
    <col min="8209" max="8450" width="8.875" style="2"/>
    <col min="8451" max="8451" width="5.625" style="2" customWidth="1"/>
    <col min="8452" max="8452" width="30.625" style="2" customWidth="1"/>
    <col min="8453" max="8464" width="6.625" style="2" customWidth="1"/>
    <col min="8465" max="8706" width="8.875" style="2"/>
    <col min="8707" max="8707" width="5.625" style="2" customWidth="1"/>
    <col min="8708" max="8708" width="30.625" style="2" customWidth="1"/>
    <col min="8709" max="8720" width="6.625" style="2" customWidth="1"/>
    <col min="8721" max="8962" width="8.875" style="2"/>
    <col min="8963" max="8963" width="5.625" style="2" customWidth="1"/>
    <col min="8964" max="8964" width="30.625" style="2" customWidth="1"/>
    <col min="8965" max="8976" width="6.625" style="2" customWidth="1"/>
    <col min="8977" max="9218" width="8.875" style="2"/>
    <col min="9219" max="9219" width="5.625" style="2" customWidth="1"/>
    <col min="9220" max="9220" width="30.625" style="2" customWidth="1"/>
    <col min="9221" max="9232" width="6.625" style="2" customWidth="1"/>
    <col min="9233" max="9474" width="8.875" style="2"/>
    <col min="9475" max="9475" width="5.625" style="2" customWidth="1"/>
    <col min="9476" max="9476" width="30.625" style="2" customWidth="1"/>
    <col min="9477" max="9488" width="6.625" style="2" customWidth="1"/>
    <col min="9489" max="9730" width="8.875" style="2"/>
    <col min="9731" max="9731" width="5.625" style="2" customWidth="1"/>
    <col min="9732" max="9732" width="30.625" style="2" customWidth="1"/>
    <col min="9733" max="9744" width="6.625" style="2" customWidth="1"/>
    <col min="9745" max="9986" width="8.875" style="2"/>
    <col min="9987" max="9987" width="5.625" style="2" customWidth="1"/>
    <col min="9988" max="9988" width="30.625" style="2" customWidth="1"/>
    <col min="9989" max="10000" width="6.625" style="2" customWidth="1"/>
    <col min="10001" max="10242" width="8.875" style="2"/>
    <col min="10243" max="10243" width="5.625" style="2" customWidth="1"/>
    <col min="10244" max="10244" width="30.625" style="2" customWidth="1"/>
    <col min="10245" max="10256" width="6.625" style="2" customWidth="1"/>
    <col min="10257" max="10498" width="8.875" style="2"/>
    <col min="10499" max="10499" width="5.625" style="2" customWidth="1"/>
    <col min="10500" max="10500" width="30.625" style="2" customWidth="1"/>
    <col min="10501" max="10512" width="6.625" style="2" customWidth="1"/>
    <col min="10513" max="10754" width="8.875" style="2"/>
    <col min="10755" max="10755" width="5.625" style="2" customWidth="1"/>
    <col min="10756" max="10756" width="30.625" style="2" customWidth="1"/>
    <col min="10757" max="10768" width="6.625" style="2" customWidth="1"/>
    <col min="10769" max="11010" width="8.875" style="2"/>
    <col min="11011" max="11011" width="5.625" style="2" customWidth="1"/>
    <col min="11012" max="11012" width="30.625" style="2" customWidth="1"/>
    <col min="11013" max="11024" width="6.625" style="2" customWidth="1"/>
    <col min="11025" max="11266" width="8.875" style="2"/>
    <col min="11267" max="11267" width="5.625" style="2" customWidth="1"/>
    <col min="11268" max="11268" width="30.625" style="2" customWidth="1"/>
    <col min="11269" max="11280" width="6.625" style="2" customWidth="1"/>
    <col min="11281" max="11522" width="8.875" style="2"/>
    <col min="11523" max="11523" width="5.625" style="2" customWidth="1"/>
    <col min="11524" max="11524" width="30.625" style="2" customWidth="1"/>
    <col min="11525" max="11536" width="6.625" style="2" customWidth="1"/>
    <col min="11537" max="11778" width="8.875" style="2"/>
    <col min="11779" max="11779" width="5.625" style="2" customWidth="1"/>
    <col min="11780" max="11780" width="30.625" style="2" customWidth="1"/>
    <col min="11781" max="11792" width="6.625" style="2" customWidth="1"/>
    <col min="11793" max="12034" width="8.875" style="2"/>
    <col min="12035" max="12035" width="5.625" style="2" customWidth="1"/>
    <col min="12036" max="12036" width="30.625" style="2" customWidth="1"/>
    <col min="12037" max="12048" width="6.625" style="2" customWidth="1"/>
    <col min="12049" max="12290" width="8.875" style="2"/>
    <col min="12291" max="12291" width="5.625" style="2" customWidth="1"/>
    <col min="12292" max="12292" width="30.625" style="2" customWidth="1"/>
    <col min="12293" max="12304" width="6.625" style="2" customWidth="1"/>
    <col min="12305" max="12546" width="8.875" style="2"/>
    <col min="12547" max="12547" width="5.625" style="2" customWidth="1"/>
    <col min="12548" max="12548" width="30.625" style="2" customWidth="1"/>
    <col min="12549" max="12560" width="6.625" style="2" customWidth="1"/>
    <col min="12561" max="12802" width="8.875" style="2"/>
    <col min="12803" max="12803" width="5.625" style="2" customWidth="1"/>
    <col min="12804" max="12804" width="30.625" style="2" customWidth="1"/>
    <col min="12805" max="12816" width="6.625" style="2" customWidth="1"/>
    <col min="12817" max="13058" width="8.875" style="2"/>
    <col min="13059" max="13059" width="5.625" style="2" customWidth="1"/>
    <col min="13060" max="13060" width="30.625" style="2" customWidth="1"/>
    <col min="13061" max="13072" width="6.625" style="2" customWidth="1"/>
    <col min="13073" max="13314" width="8.875" style="2"/>
    <col min="13315" max="13315" width="5.625" style="2" customWidth="1"/>
    <col min="13316" max="13316" width="30.625" style="2" customWidth="1"/>
    <col min="13317" max="13328" width="6.625" style="2" customWidth="1"/>
    <col min="13329" max="13570" width="8.875" style="2"/>
    <col min="13571" max="13571" width="5.625" style="2" customWidth="1"/>
    <col min="13572" max="13572" width="30.625" style="2" customWidth="1"/>
    <col min="13573" max="13584" width="6.625" style="2" customWidth="1"/>
    <col min="13585" max="13826" width="8.875" style="2"/>
    <col min="13827" max="13827" width="5.625" style="2" customWidth="1"/>
    <col min="13828" max="13828" width="30.625" style="2" customWidth="1"/>
    <col min="13829" max="13840" width="6.625" style="2" customWidth="1"/>
    <col min="13841" max="14082" width="8.875" style="2"/>
    <col min="14083" max="14083" width="5.625" style="2" customWidth="1"/>
    <col min="14084" max="14084" width="30.625" style="2" customWidth="1"/>
    <col min="14085" max="14096" width="6.625" style="2" customWidth="1"/>
    <col min="14097" max="14338" width="8.875" style="2"/>
    <col min="14339" max="14339" width="5.625" style="2" customWidth="1"/>
    <col min="14340" max="14340" width="30.625" style="2" customWidth="1"/>
    <col min="14341" max="14352" width="6.625" style="2" customWidth="1"/>
    <col min="14353" max="14594" width="8.875" style="2"/>
    <col min="14595" max="14595" width="5.625" style="2" customWidth="1"/>
    <col min="14596" max="14596" width="30.625" style="2" customWidth="1"/>
    <col min="14597" max="14608" width="6.625" style="2" customWidth="1"/>
    <col min="14609" max="14850" width="8.875" style="2"/>
    <col min="14851" max="14851" width="5.625" style="2" customWidth="1"/>
    <col min="14852" max="14852" width="30.625" style="2" customWidth="1"/>
    <col min="14853" max="14864" width="6.625" style="2" customWidth="1"/>
    <col min="14865" max="15106" width="8.875" style="2"/>
    <col min="15107" max="15107" width="5.625" style="2" customWidth="1"/>
    <col min="15108" max="15108" width="30.625" style="2" customWidth="1"/>
    <col min="15109" max="15120" width="6.625" style="2" customWidth="1"/>
    <col min="15121" max="15362" width="8.875" style="2"/>
    <col min="15363" max="15363" width="5.625" style="2" customWidth="1"/>
    <col min="15364" max="15364" width="30.625" style="2" customWidth="1"/>
    <col min="15365" max="15376" width="6.625" style="2" customWidth="1"/>
    <col min="15377" max="15618" width="8.875" style="2"/>
    <col min="15619" max="15619" width="5.625" style="2" customWidth="1"/>
    <col min="15620" max="15620" width="30.625" style="2" customWidth="1"/>
    <col min="15621" max="15632" width="6.625" style="2" customWidth="1"/>
    <col min="15633" max="15874" width="8.875" style="2"/>
    <col min="15875" max="15875" width="5.625" style="2" customWidth="1"/>
    <col min="15876" max="15876" width="30.625" style="2" customWidth="1"/>
    <col min="15877" max="15888" width="6.625" style="2" customWidth="1"/>
    <col min="15889" max="16130" width="8.875" style="2"/>
    <col min="16131" max="16131" width="5.625" style="2" customWidth="1"/>
    <col min="16132" max="16132" width="30.625" style="2" customWidth="1"/>
    <col min="16133" max="16144" width="6.625" style="2" customWidth="1"/>
    <col min="16145" max="16384" width="8.875" style="2"/>
  </cols>
  <sheetData>
    <row r="1" spans="2:17" ht="60" customHeight="1">
      <c r="B1" s="1221" t="s">
        <v>1037</v>
      </c>
    </row>
    <row r="2" spans="2:17" ht="9.9499999999999993" customHeight="1">
      <c r="B2" s="13"/>
      <c r="C2" s="22"/>
      <c r="D2" s="22"/>
      <c r="E2" s="22"/>
      <c r="F2" s="22"/>
      <c r="G2" s="22"/>
      <c r="H2" s="22"/>
      <c r="I2" s="22"/>
      <c r="J2" s="22"/>
      <c r="K2" s="22"/>
      <c r="L2" s="22"/>
      <c r="M2" s="22"/>
      <c r="N2" s="22"/>
      <c r="O2" s="22"/>
      <c r="P2" s="22"/>
      <c r="Q2" s="14"/>
    </row>
    <row r="3" spans="2:17" ht="35.1" customHeight="1">
      <c r="B3" s="15"/>
      <c r="C3" s="1578" t="s">
        <v>91</v>
      </c>
      <c r="D3" s="1578"/>
      <c r="E3" s="1578"/>
      <c r="F3" s="1578"/>
      <c r="G3" s="1578"/>
      <c r="H3" s="1578"/>
      <c r="I3" s="1578"/>
      <c r="J3" s="1578"/>
      <c r="K3" s="1578"/>
      <c r="L3" s="1578"/>
      <c r="M3" s="1578"/>
      <c r="N3" s="1578"/>
      <c r="O3" s="1578"/>
      <c r="P3" s="1578"/>
      <c r="Q3" s="16"/>
    </row>
    <row r="4" spans="2:17" ht="39.950000000000003" customHeight="1">
      <c r="B4" s="15"/>
      <c r="C4" s="1579" t="s">
        <v>69</v>
      </c>
      <c r="D4" s="1579"/>
      <c r="E4" s="1579"/>
      <c r="F4" s="1579"/>
      <c r="G4" s="1579"/>
      <c r="H4" s="1579"/>
      <c r="I4" s="1579"/>
      <c r="J4" s="1579"/>
      <c r="K4" s="1579"/>
      <c r="L4" s="1579"/>
      <c r="M4" s="1579"/>
      <c r="N4" s="1579"/>
      <c r="O4" s="1579"/>
      <c r="P4" s="1579"/>
      <c r="Q4" s="16"/>
    </row>
    <row r="5" spans="2:17" ht="30" customHeight="1">
      <c r="B5" s="15"/>
      <c r="C5" s="1580" t="s">
        <v>70</v>
      </c>
      <c r="D5" s="1580"/>
      <c r="E5" s="17"/>
      <c r="F5" s="17"/>
      <c r="G5" s="17"/>
      <c r="H5" s="17"/>
      <c r="I5" s="17"/>
      <c r="J5" s="17"/>
      <c r="K5" s="17"/>
      <c r="L5" s="17"/>
      <c r="M5" s="17"/>
      <c r="N5" s="17"/>
      <c r="O5" s="17"/>
      <c r="P5" s="17"/>
      <c r="Q5" s="16"/>
    </row>
    <row r="6" spans="2:17" ht="5.0999999999999996" customHeight="1">
      <c r="B6" s="15"/>
      <c r="C6" s="18"/>
      <c r="D6" s="18"/>
      <c r="E6" s="18"/>
      <c r="F6" s="18"/>
      <c r="G6" s="18"/>
      <c r="H6" s="18"/>
      <c r="I6" s="18"/>
      <c r="J6" s="18"/>
      <c r="K6" s="18"/>
      <c r="L6" s="18"/>
      <c r="M6" s="18"/>
      <c r="N6" s="18"/>
      <c r="O6" s="18"/>
      <c r="P6" s="18"/>
      <c r="Q6" s="16"/>
    </row>
    <row r="7" spans="2:17" ht="24.95" customHeight="1">
      <c r="B7" s="15"/>
      <c r="C7" s="216" t="s">
        <v>280</v>
      </c>
      <c r="D7" s="216"/>
      <c r="E7" s="18"/>
      <c r="F7" s="18"/>
      <c r="G7" s="18"/>
      <c r="H7" s="18"/>
      <c r="I7" s="18"/>
      <c r="J7" s="18"/>
      <c r="K7" s="18"/>
      <c r="L7" s="18"/>
      <c r="M7" s="18"/>
      <c r="N7" s="18"/>
      <c r="O7" s="18"/>
      <c r="P7" s="18"/>
      <c r="Q7" s="16"/>
    </row>
    <row r="8" spans="2:17" ht="5.0999999999999996" customHeight="1">
      <c r="B8" s="15"/>
      <c r="C8" s="19"/>
      <c r="D8" s="19"/>
      <c r="E8" s="18"/>
      <c r="F8" s="18"/>
      <c r="G8" s="18"/>
      <c r="H8" s="18"/>
      <c r="I8" s="18"/>
      <c r="J8" s="18"/>
      <c r="K8" s="18"/>
      <c r="L8" s="18"/>
      <c r="M8" s="18"/>
      <c r="N8" s="18"/>
      <c r="O8" s="18"/>
      <c r="P8" s="18"/>
      <c r="Q8" s="16"/>
    </row>
    <row r="9" spans="2:17" ht="24.95" customHeight="1" thickBot="1">
      <c r="B9" s="15"/>
      <c r="C9" s="3" t="s">
        <v>71</v>
      </c>
      <c r="D9" s="4"/>
      <c r="E9" s="1581" t="s">
        <v>72</v>
      </c>
      <c r="F9" s="1582"/>
      <c r="G9" s="1582"/>
      <c r="H9" s="1583"/>
      <c r="I9" s="1581" t="s">
        <v>73</v>
      </c>
      <c r="J9" s="1582"/>
      <c r="K9" s="1582"/>
      <c r="L9" s="1583"/>
      <c r="M9" s="1581" t="s">
        <v>74</v>
      </c>
      <c r="N9" s="1582"/>
      <c r="O9" s="1582"/>
      <c r="P9" s="1583"/>
      <c r="Q9" s="16"/>
    </row>
    <row r="10" spans="2:17" ht="27.95" customHeight="1" thickTop="1">
      <c r="B10" s="15"/>
      <c r="C10" s="1587" t="s">
        <v>75</v>
      </c>
      <c r="D10" s="1588"/>
      <c r="E10" s="1589"/>
      <c r="F10" s="1590"/>
      <c r="G10" s="1590"/>
      <c r="H10" s="1591"/>
      <c r="I10" s="1590"/>
      <c r="J10" s="1590"/>
      <c r="K10" s="1590"/>
      <c r="L10" s="1591"/>
      <c r="M10" s="1592" t="s">
        <v>76</v>
      </c>
      <c r="N10" s="1590"/>
      <c r="O10" s="1590"/>
      <c r="P10" s="1593"/>
      <c r="Q10" s="16"/>
    </row>
    <row r="11" spans="2:17" ht="27.95" customHeight="1">
      <c r="B11" s="15"/>
      <c r="C11" s="1594" t="s">
        <v>77</v>
      </c>
      <c r="D11" s="1595"/>
      <c r="E11" s="1596"/>
      <c r="F11" s="1597"/>
      <c r="G11" s="1597"/>
      <c r="H11" s="1598"/>
      <c r="I11" s="1597"/>
      <c r="J11" s="1597"/>
      <c r="K11" s="1597"/>
      <c r="L11" s="1598"/>
      <c r="M11" s="1599" t="s">
        <v>78</v>
      </c>
      <c r="N11" s="1597"/>
      <c r="O11" s="1597"/>
      <c r="P11" s="1600"/>
      <c r="Q11" s="16"/>
    </row>
    <row r="12" spans="2:17" ht="27.95" customHeight="1" thickBot="1">
      <c r="B12" s="15"/>
      <c r="C12" s="1594" t="s">
        <v>79</v>
      </c>
      <c r="D12" s="1595"/>
      <c r="E12" s="1601" t="s">
        <v>80</v>
      </c>
      <c r="F12" s="1601"/>
      <c r="G12" s="1601"/>
      <c r="H12" s="1602"/>
      <c r="I12" s="1601" t="s">
        <v>80</v>
      </c>
      <c r="J12" s="1601"/>
      <c r="K12" s="1601"/>
      <c r="L12" s="1602"/>
      <c r="M12" s="1603" t="s">
        <v>80</v>
      </c>
      <c r="N12" s="1601"/>
      <c r="O12" s="1601"/>
      <c r="P12" s="1604"/>
      <c r="Q12" s="16"/>
    </row>
    <row r="13" spans="2:17" ht="24.75" customHeight="1" thickTop="1" thickBot="1">
      <c r="B13" s="15"/>
      <c r="C13" s="18"/>
      <c r="D13" s="18"/>
      <c r="E13" s="18"/>
      <c r="F13" s="18"/>
      <c r="G13" s="18"/>
      <c r="H13" s="18"/>
      <c r="I13" s="18"/>
      <c r="J13" s="18"/>
      <c r="K13" s="18"/>
      <c r="L13" s="18"/>
      <c r="M13" s="18"/>
      <c r="N13" s="18"/>
      <c r="O13" s="18"/>
      <c r="P13" s="18"/>
      <c r="Q13" s="16"/>
    </row>
    <row r="14" spans="2:17" ht="24.75" customHeight="1" thickTop="1">
      <c r="B14" s="15"/>
      <c r="C14" s="1605" t="s">
        <v>81</v>
      </c>
      <c r="D14" s="1606"/>
      <c r="E14" s="194">
        <v>1</v>
      </c>
      <c r="F14" s="195">
        <v>2</v>
      </c>
      <c r="G14" s="195">
        <v>3</v>
      </c>
      <c r="H14" s="195">
        <v>4</v>
      </c>
      <c r="I14" s="195">
        <v>5</v>
      </c>
      <c r="J14" s="195">
        <v>6</v>
      </c>
      <c r="K14" s="195">
        <v>7</v>
      </c>
      <c r="L14" s="195">
        <v>8</v>
      </c>
      <c r="M14" s="195">
        <v>9</v>
      </c>
      <c r="N14" s="195">
        <v>10</v>
      </c>
      <c r="O14" s="195">
        <v>11</v>
      </c>
      <c r="P14" s="5">
        <v>12</v>
      </c>
      <c r="Q14" s="16"/>
    </row>
    <row r="15" spans="2:17" ht="24.75" customHeight="1">
      <c r="B15" s="15"/>
      <c r="C15" s="1584" t="s">
        <v>82</v>
      </c>
      <c r="D15" s="6" t="s">
        <v>83</v>
      </c>
      <c r="E15" s="7"/>
      <c r="F15" s="8"/>
      <c r="G15" s="8"/>
      <c r="H15" s="8"/>
      <c r="I15" s="8"/>
      <c r="J15" s="8"/>
      <c r="K15" s="8"/>
      <c r="L15" s="8"/>
      <c r="M15" s="8"/>
      <c r="N15" s="8"/>
      <c r="O15" s="8"/>
      <c r="P15" s="9"/>
      <c r="Q15" s="16"/>
    </row>
    <row r="16" spans="2:17" ht="24.75" customHeight="1">
      <c r="B16" s="15"/>
      <c r="C16" s="1585"/>
      <c r="D16" s="6" t="s">
        <v>84</v>
      </c>
      <c r="E16" s="7"/>
      <c r="F16" s="8"/>
      <c r="G16" s="8"/>
      <c r="H16" s="8"/>
      <c r="I16" s="8"/>
      <c r="J16" s="8"/>
      <c r="K16" s="8"/>
      <c r="L16" s="8"/>
      <c r="M16" s="8"/>
      <c r="N16" s="8"/>
      <c r="O16" s="8"/>
      <c r="P16" s="9"/>
      <c r="Q16" s="16"/>
    </row>
    <row r="17" spans="2:17" ht="24.75" customHeight="1" thickBot="1">
      <c r="B17" s="15"/>
      <c r="C17" s="1586"/>
      <c r="D17" s="6" t="s">
        <v>85</v>
      </c>
      <c r="E17" s="10"/>
      <c r="F17" s="11"/>
      <c r="G17" s="11"/>
      <c r="H17" s="11"/>
      <c r="I17" s="11"/>
      <c r="J17" s="11"/>
      <c r="K17" s="11"/>
      <c r="L17" s="11"/>
      <c r="M17" s="11"/>
      <c r="N17" s="11"/>
      <c r="O17" s="11"/>
      <c r="P17" s="12"/>
      <c r="Q17" s="16"/>
    </row>
    <row r="18" spans="2:17" ht="24.75" customHeight="1" thickTop="1">
      <c r="B18" s="15"/>
      <c r="C18" s="18" t="s">
        <v>86</v>
      </c>
      <c r="D18" s="18"/>
      <c r="E18" s="18"/>
      <c r="F18" s="18"/>
      <c r="G18" s="18"/>
      <c r="H18" s="18"/>
      <c r="I18" s="18"/>
      <c r="J18" s="18"/>
      <c r="K18" s="18"/>
      <c r="L18" s="18"/>
      <c r="M18" s="18"/>
      <c r="N18" s="18"/>
      <c r="O18" s="18"/>
      <c r="P18" s="18"/>
      <c r="Q18" s="16"/>
    </row>
    <row r="19" spans="2:17" ht="24.75" customHeight="1">
      <c r="B19" s="15"/>
      <c r="C19" s="18"/>
      <c r="D19" s="18"/>
      <c r="E19" s="18"/>
      <c r="F19" s="18"/>
      <c r="G19" s="18"/>
      <c r="H19" s="18"/>
      <c r="I19" s="18"/>
      <c r="J19" s="18"/>
      <c r="K19" s="18"/>
      <c r="L19" s="18"/>
      <c r="M19" s="18"/>
      <c r="N19" s="18"/>
      <c r="O19" s="18"/>
      <c r="P19" s="18"/>
      <c r="Q19" s="16"/>
    </row>
    <row r="20" spans="2:17" ht="24.95" customHeight="1">
      <c r="B20" s="15"/>
      <c r="C20" s="218" t="s">
        <v>281</v>
      </c>
      <c r="D20" s="217"/>
      <c r="E20" s="217"/>
      <c r="F20" s="217"/>
      <c r="G20" s="217"/>
      <c r="H20" s="217"/>
      <c r="I20" s="217"/>
      <c r="J20" s="217"/>
      <c r="K20" s="217"/>
      <c r="L20" s="217"/>
      <c r="M20" s="217"/>
      <c r="N20" s="217"/>
      <c r="O20" s="217"/>
      <c r="P20" s="217"/>
      <c r="Q20" s="16"/>
    </row>
    <row r="21" spans="2:17" ht="5.0999999999999996" customHeight="1">
      <c r="B21" s="15"/>
      <c r="C21" s="18"/>
      <c r="D21" s="18"/>
      <c r="E21" s="18"/>
      <c r="F21" s="18"/>
      <c r="G21" s="18"/>
      <c r="H21" s="18"/>
      <c r="I21" s="18"/>
      <c r="J21" s="18"/>
      <c r="K21" s="18"/>
      <c r="L21" s="18"/>
      <c r="M21" s="18"/>
      <c r="N21" s="18"/>
      <c r="O21" s="18"/>
      <c r="P21" s="18"/>
      <c r="Q21" s="16"/>
    </row>
    <row r="22" spans="2:17" ht="24.95" customHeight="1">
      <c r="B22" s="15"/>
      <c r="C22" s="1607" t="s">
        <v>87</v>
      </c>
      <c r="D22" s="1607"/>
      <c r="E22" s="1607"/>
      <c r="F22" s="1607"/>
      <c r="G22" s="1607"/>
      <c r="H22" s="1607"/>
      <c r="I22" s="1607"/>
      <c r="J22" s="1607"/>
      <c r="K22" s="1607"/>
      <c r="L22" s="1607"/>
      <c r="M22" s="1607"/>
      <c r="N22" s="1607"/>
      <c r="O22" s="1607"/>
      <c r="P22" s="1607"/>
      <c r="Q22" s="16"/>
    </row>
    <row r="23" spans="2:17" ht="5.0999999999999996" customHeight="1" thickBot="1">
      <c r="B23" s="15"/>
      <c r="C23" s="18"/>
      <c r="D23" s="18"/>
      <c r="E23" s="18"/>
      <c r="F23" s="18"/>
      <c r="G23" s="18"/>
      <c r="H23" s="18"/>
      <c r="I23" s="18"/>
      <c r="J23" s="18"/>
      <c r="K23" s="18"/>
      <c r="L23" s="18"/>
      <c r="M23" s="18"/>
      <c r="N23" s="18"/>
      <c r="O23" s="18"/>
      <c r="P23" s="18"/>
      <c r="Q23" s="16"/>
    </row>
    <row r="24" spans="2:17" ht="27.95" customHeight="1" thickTop="1">
      <c r="B24" s="15"/>
      <c r="C24" s="1608" t="s">
        <v>71</v>
      </c>
      <c r="D24" s="1609"/>
      <c r="E24" s="1610" t="s">
        <v>68</v>
      </c>
      <c r="F24" s="1611"/>
      <c r="G24" s="1611"/>
      <c r="H24" s="1611" t="s">
        <v>72</v>
      </c>
      <c r="I24" s="1611"/>
      <c r="J24" s="1611"/>
      <c r="K24" s="1611" t="s">
        <v>73</v>
      </c>
      <c r="L24" s="1611"/>
      <c r="M24" s="1611"/>
      <c r="N24" s="1612" t="s">
        <v>74</v>
      </c>
      <c r="O24" s="1612"/>
      <c r="P24" s="1613"/>
      <c r="Q24" s="16"/>
    </row>
    <row r="25" spans="2:17" ht="27.95" customHeight="1">
      <c r="B25" s="15"/>
      <c r="C25" s="1594" t="s">
        <v>282</v>
      </c>
      <c r="D25" s="1614"/>
      <c r="E25" s="189"/>
      <c r="F25" s="190"/>
      <c r="G25" s="191" t="s">
        <v>88</v>
      </c>
      <c r="H25" s="190"/>
      <c r="I25" s="190"/>
      <c r="J25" s="191" t="s">
        <v>88</v>
      </c>
      <c r="K25" s="190"/>
      <c r="L25" s="190"/>
      <c r="M25" s="191" t="s">
        <v>88</v>
      </c>
      <c r="N25" s="1599" t="s">
        <v>76</v>
      </c>
      <c r="O25" s="1597"/>
      <c r="P25" s="1600"/>
      <c r="Q25" s="16"/>
    </row>
    <row r="26" spans="2:17" ht="27.95" customHeight="1">
      <c r="B26" s="15"/>
      <c r="C26" s="1594" t="s">
        <v>283</v>
      </c>
      <c r="D26" s="1614"/>
      <c r="E26" s="189"/>
      <c r="F26" s="190"/>
      <c r="G26" s="191" t="s">
        <v>88</v>
      </c>
      <c r="H26" s="190"/>
      <c r="I26" s="190"/>
      <c r="J26" s="191" t="s">
        <v>88</v>
      </c>
      <c r="K26" s="190"/>
      <c r="L26" s="190"/>
      <c r="M26" s="191" t="s">
        <v>88</v>
      </c>
      <c r="N26" s="1599" t="s">
        <v>76</v>
      </c>
      <c r="O26" s="1597"/>
      <c r="P26" s="1600"/>
      <c r="Q26" s="16"/>
    </row>
    <row r="27" spans="2:17" ht="27.95" customHeight="1">
      <c r="B27" s="15"/>
      <c r="C27" s="1594" t="s">
        <v>284</v>
      </c>
      <c r="D27" s="1614"/>
      <c r="E27" s="189"/>
      <c r="F27" s="190"/>
      <c r="G27" s="191" t="s">
        <v>88</v>
      </c>
      <c r="H27" s="190"/>
      <c r="I27" s="190"/>
      <c r="J27" s="191" t="s">
        <v>88</v>
      </c>
      <c r="K27" s="190"/>
      <c r="L27" s="190"/>
      <c r="M27" s="191" t="s">
        <v>88</v>
      </c>
      <c r="N27" s="1599" t="s">
        <v>76</v>
      </c>
      <c r="O27" s="1597"/>
      <c r="P27" s="1600"/>
      <c r="Q27" s="16"/>
    </row>
    <row r="28" spans="2:17" ht="27.95" customHeight="1">
      <c r="B28" s="15"/>
      <c r="C28" s="1594" t="s">
        <v>285</v>
      </c>
      <c r="D28" s="1614"/>
      <c r="E28" s="189"/>
      <c r="F28" s="190"/>
      <c r="G28" s="191" t="s">
        <v>88</v>
      </c>
      <c r="H28" s="190"/>
      <c r="I28" s="190"/>
      <c r="J28" s="191" t="s">
        <v>88</v>
      </c>
      <c r="K28" s="190"/>
      <c r="L28" s="190"/>
      <c r="M28" s="191" t="s">
        <v>88</v>
      </c>
      <c r="N28" s="1599" t="s">
        <v>76</v>
      </c>
      <c r="O28" s="1597"/>
      <c r="P28" s="1600"/>
      <c r="Q28" s="16"/>
    </row>
    <row r="29" spans="2:17" ht="27.95" customHeight="1">
      <c r="B29" s="15"/>
      <c r="C29" s="1594" t="s">
        <v>286</v>
      </c>
      <c r="D29" s="1614"/>
      <c r="E29" s="189"/>
      <c r="F29" s="190"/>
      <c r="G29" s="191" t="s">
        <v>88</v>
      </c>
      <c r="H29" s="190"/>
      <c r="I29" s="190"/>
      <c r="J29" s="191" t="s">
        <v>88</v>
      </c>
      <c r="K29" s="190"/>
      <c r="L29" s="190"/>
      <c r="M29" s="191" t="s">
        <v>88</v>
      </c>
      <c r="N29" s="1599" t="s">
        <v>76</v>
      </c>
      <c r="O29" s="1597"/>
      <c r="P29" s="1600"/>
      <c r="Q29" s="16"/>
    </row>
    <row r="30" spans="2:17" ht="27.95" customHeight="1">
      <c r="B30" s="15"/>
      <c r="C30" s="1594" t="s">
        <v>287</v>
      </c>
      <c r="D30" s="1614"/>
      <c r="E30" s="189"/>
      <c r="F30" s="190"/>
      <c r="G30" s="191" t="s">
        <v>88</v>
      </c>
      <c r="H30" s="190"/>
      <c r="I30" s="190"/>
      <c r="J30" s="191" t="s">
        <v>88</v>
      </c>
      <c r="K30" s="190"/>
      <c r="L30" s="190"/>
      <c r="M30" s="191" t="s">
        <v>88</v>
      </c>
      <c r="N30" s="1599" t="s">
        <v>76</v>
      </c>
      <c r="O30" s="1597"/>
      <c r="P30" s="1600"/>
      <c r="Q30" s="16"/>
    </row>
    <row r="31" spans="2:17" ht="27.95" customHeight="1">
      <c r="B31" s="15"/>
      <c r="C31" s="1594" t="s">
        <v>288</v>
      </c>
      <c r="D31" s="1614"/>
      <c r="E31" s="189"/>
      <c r="F31" s="190"/>
      <c r="G31" s="191" t="s">
        <v>88</v>
      </c>
      <c r="H31" s="190"/>
      <c r="I31" s="190"/>
      <c r="J31" s="191" t="s">
        <v>88</v>
      </c>
      <c r="K31" s="190"/>
      <c r="L31" s="190"/>
      <c r="M31" s="191" t="s">
        <v>88</v>
      </c>
      <c r="N31" s="1599" t="s">
        <v>76</v>
      </c>
      <c r="O31" s="1597"/>
      <c r="P31" s="1600"/>
      <c r="Q31" s="16"/>
    </row>
    <row r="32" spans="2:17" ht="27.95" customHeight="1">
      <c r="B32" s="15"/>
      <c r="C32" s="1594" t="s">
        <v>289</v>
      </c>
      <c r="D32" s="1614"/>
      <c r="E32" s="189"/>
      <c r="F32" s="190"/>
      <c r="G32" s="191" t="s">
        <v>88</v>
      </c>
      <c r="H32" s="190"/>
      <c r="I32" s="190"/>
      <c r="J32" s="191" t="s">
        <v>88</v>
      </c>
      <c r="K32" s="190"/>
      <c r="L32" s="190"/>
      <c r="M32" s="191" t="s">
        <v>88</v>
      </c>
      <c r="N32" s="1599" t="s">
        <v>76</v>
      </c>
      <c r="O32" s="1597"/>
      <c r="P32" s="1600"/>
      <c r="Q32" s="16"/>
    </row>
    <row r="33" spans="2:17" ht="27.95" customHeight="1">
      <c r="B33" s="15"/>
      <c r="C33" s="1594" t="s">
        <v>290</v>
      </c>
      <c r="D33" s="1614"/>
      <c r="E33" s="189"/>
      <c r="F33" s="190"/>
      <c r="G33" s="191" t="s">
        <v>88</v>
      </c>
      <c r="H33" s="190"/>
      <c r="I33" s="190"/>
      <c r="J33" s="191" t="s">
        <v>88</v>
      </c>
      <c r="K33" s="190"/>
      <c r="L33" s="190"/>
      <c r="M33" s="191" t="s">
        <v>88</v>
      </c>
      <c r="N33" s="1599" t="s">
        <v>76</v>
      </c>
      <c r="O33" s="1597"/>
      <c r="P33" s="1600"/>
      <c r="Q33" s="16"/>
    </row>
    <row r="34" spans="2:17" ht="27.95" customHeight="1">
      <c r="B34" s="15"/>
      <c r="C34" s="1594" t="s">
        <v>291</v>
      </c>
      <c r="D34" s="1614"/>
      <c r="E34" s="189"/>
      <c r="F34" s="190"/>
      <c r="G34" s="191" t="s">
        <v>88</v>
      </c>
      <c r="H34" s="190"/>
      <c r="I34" s="190"/>
      <c r="J34" s="191" t="s">
        <v>88</v>
      </c>
      <c r="K34" s="190"/>
      <c r="L34" s="190"/>
      <c r="M34" s="191" t="s">
        <v>88</v>
      </c>
      <c r="N34" s="1599" t="s">
        <v>76</v>
      </c>
      <c r="O34" s="1597"/>
      <c r="P34" s="1600"/>
      <c r="Q34" s="16"/>
    </row>
    <row r="35" spans="2:17" ht="27.95" customHeight="1">
      <c r="B35" s="15"/>
      <c r="C35" s="1594" t="s">
        <v>292</v>
      </c>
      <c r="D35" s="1614"/>
      <c r="E35" s="189"/>
      <c r="F35" s="190"/>
      <c r="G35" s="191" t="s">
        <v>88</v>
      </c>
      <c r="H35" s="190"/>
      <c r="I35" s="190"/>
      <c r="J35" s="191" t="s">
        <v>88</v>
      </c>
      <c r="K35" s="190"/>
      <c r="L35" s="190"/>
      <c r="M35" s="191" t="s">
        <v>88</v>
      </c>
      <c r="N35" s="1599" t="s">
        <v>76</v>
      </c>
      <c r="O35" s="1597"/>
      <c r="P35" s="1600"/>
      <c r="Q35" s="16"/>
    </row>
    <row r="36" spans="2:17" ht="27.95" customHeight="1">
      <c r="B36" s="15"/>
      <c r="C36" s="1594" t="s">
        <v>293</v>
      </c>
      <c r="D36" s="1614"/>
      <c r="E36" s="189"/>
      <c r="F36" s="190"/>
      <c r="G36" s="191" t="s">
        <v>88</v>
      </c>
      <c r="H36" s="190"/>
      <c r="I36" s="190"/>
      <c r="J36" s="191" t="s">
        <v>88</v>
      </c>
      <c r="K36" s="190"/>
      <c r="L36" s="190"/>
      <c r="M36" s="191" t="s">
        <v>88</v>
      </c>
      <c r="N36" s="1599" t="s">
        <v>76</v>
      </c>
      <c r="O36" s="1597"/>
      <c r="P36" s="1600"/>
      <c r="Q36" s="16"/>
    </row>
    <row r="37" spans="2:17" ht="27.95" customHeight="1">
      <c r="B37" s="15"/>
      <c r="C37" s="1594" t="s">
        <v>1036</v>
      </c>
      <c r="D37" s="1614"/>
      <c r="E37" s="189"/>
      <c r="F37" s="190"/>
      <c r="G37" s="191" t="s">
        <v>88</v>
      </c>
      <c r="H37" s="190"/>
      <c r="I37" s="190"/>
      <c r="J37" s="191" t="s">
        <v>88</v>
      </c>
      <c r="K37" s="190"/>
      <c r="L37" s="190"/>
      <c r="M37" s="191" t="s">
        <v>88</v>
      </c>
      <c r="N37" s="1599" t="s">
        <v>76</v>
      </c>
      <c r="O37" s="1597"/>
      <c r="P37" s="1600"/>
      <c r="Q37" s="16"/>
    </row>
    <row r="38" spans="2:17" ht="27.95" customHeight="1">
      <c r="B38" s="15"/>
      <c r="C38" s="1594" t="s">
        <v>1034</v>
      </c>
      <c r="D38" s="1614"/>
      <c r="E38" s="189"/>
      <c r="F38" s="190"/>
      <c r="G38" s="191" t="s">
        <v>88</v>
      </c>
      <c r="H38" s="190"/>
      <c r="I38" s="190"/>
      <c r="J38" s="191" t="s">
        <v>88</v>
      </c>
      <c r="K38" s="190"/>
      <c r="L38" s="190"/>
      <c r="M38" s="191" t="s">
        <v>88</v>
      </c>
      <c r="N38" s="1599" t="s">
        <v>76</v>
      </c>
      <c r="O38" s="1597"/>
      <c r="P38" s="1600"/>
      <c r="Q38" s="16"/>
    </row>
    <row r="39" spans="2:17" ht="27.95" customHeight="1" thickBot="1">
      <c r="B39" s="15"/>
      <c r="C39" s="1615" t="s">
        <v>1035</v>
      </c>
      <c r="D39" s="1616"/>
      <c r="E39" s="189"/>
      <c r="F39" s="190"/>
      <c r="G39" s="191" t="s">
        <v>88</v>
      </c>
      <c r="H39" s="190"/>
      <c r="I39" s="190"/>
      <c r="J39" s="191" t="s">
        <v>88</v>
      </c>
      <c r="K39" s="190"/>
      <c r="L39" s="190"/>
      <c r="M39" s="191" t="s">
        <v>88</v>
      </c>
      <c r="N39" s="1599" t="s">
        <v>76</v>
      </c>
      <c r="O39" s="1597"/>
      <c r="P39" s="1600"/>
      <c r="Q39" s="16"/>
    </row>
    <row r="40" spans="2:17" ht="27.95" customHeight="1" thickTop="1">
      <c r="B40" s="15"/>
      <c r="C40" s="1617" t="s">
        <v>89</v>
      </c>
      <c r="D40" s="1618"/>
      <c r="E40" s="190"/>
      <c r="F40" s="190"/>
      <c r="G40" s="191" t="s">
        <v>88</v>
      </c>
      <c r="H40" s="190"/>
      <c r="I40" s="190"/>
      <c r="J40" s="191" t="s">
        <v>88</v>
      </c>
      <c r="K40" s="190"/>
      <c r="L40" s="190"/>
      <c r="M40" s="191" t="s">
        <v>88</v>
      </c>
      <c r="N40" s="1599" t="s">
        <v>76</v>
      </c>
      <c r="O40" s="1597"/>
      <c r="P40" s="1600"/>
      <c r="Q40" s="16"/>
    </row>
    <row r="41" spans="2:17" ht="27.95" customHeight="1">
      <c r="B41" s="15"/>
      <c r="C41" s="1619" t="s">
        <v>89</v>
      </c>
      <c r="D41" s="1620"/>
      <c r="E41" s="190"/>
      <c r="F41" s="190"/>
      <c r="G41" s="191" t="s">
        <v>88</v>
      </c>
      <c r="H41" s="190"/>
      <c r="I41" s="190"/>
      <c r="J41" s="191" t="s">
        <v>88</v>
      </c>
      <c r="K41" s="190"/>
      <c r="L41" s="190"/>
      <c r="M41" s="191" t="s">
        <v>88</v>
      </c>
      <c r="N41" s="1599" t="s">
        <v>76</v>
      </c>
      <c r="O41" s="1597"/>
      <c r="P41" s="1600"/>
      <c r="Q41" s="16"/>
    </row>
    <row r="42" spans="2:17" ht="27.95" customHeight="1">
      <c r="B42" s="15"/>
      <c r="C42" s="1619" t="s">
        <v>89</v>
      </c>
      <c r="D42" s="1620"/>
      <c r="E42" s="190"/>
      <c r="F42" s="190"/>
      <c r="G42" s="191" t="s">
        <v>88</v>
      </c>
      <c r="H42" s="190"/>
      <c r="I42" s="190"/>
      <c r="J42" s="191" t="s">
        <v>88</v>
      </c>
      <c r="K42" s="190"/>
      <c r="L42" s="190"/>
      <c r="M42" s="191" t="s">
        <v>88</v>
      </c>
      <c r="N42" s="1599" t="s">
        <v>76</v>
      </c>
      <c r="O42" s="1597"/>
      <c r="P42" s="1600"/>
      <c r="Q42" s="16"/>
    </row>
    <row r="43" spans="2:17" ht="27.95" customHeight="1" thickBot="1">
      <c r="B43" s="15"/>
      <c r="C43" s="1621" t="s">
        <v>89</v>
      </c>
      <c r="D43" s="1622"/>
      <c r="E43" s="192"/>
      <c r="F43" s="192"/>
      <c r="G43" s="193" t="s">
        <v>88</v>
      </c>
      <c r="H43" s="192"/>
      <c r="I43" s="192"/>
      <c r="J43" s="193" t="s">
        <v>88</v>
      </c>
      <c r="K43" s="192"/>
      <c r="L43" s="192"/>
      <c r="M43" s="193" t="s">
        <v>88</v>
      </c>
      <c r="N43" s="1603" t="s">
        <v>76</v>
      </c>
      <c r="O43" s="1601"/>
      <c r="P43" s="1604"/>
      <c r="Q43" s="16"/>
    </row>
    <row r="44" spans="2:17" ht="30" customHeight="1" thickTop="1">
      <c r="B44" s="20"/>
      <c r="C44" s="1623" t="s">
        <v>90</v>
      </c>
      <c r="D44" s="1623"/>
      <c r="E44" s="1623"/>
      <c r="F44" s="1623"/>
      <c r="G44" s="1623"/>
      <c r="H44" s="1623"/>
      <c r="I44" s="1623"/>
      <c r="J44" s="1623"/>
      <c r="K44" s="1623"/>
      <c r="L44" s="1623"/>
      <c r="M44" s="1623"/>
      <c r="N44" s="1623"/>
      <c r="O44" s="1623"/>
      <c r="P44" s="1623"/>
      <c r="Q44" s="21"/>
    </row>
  </sheetData>
  <mergeCells count="65">
    <mergeCell ref="C42:D42"/>
    <mergeCell ref="N42:P42"/>
    <mergeCell ref="C43:D43"/>
    <mergeCell ref="N43:P43"/>
    <mergeCell ref="C44:P44"/>
    <mergeCell ref="C39:D39"/>
    <mergeCell ref="N39:P39"/>
    <mergeCell ref="C40:D40"/>
    <mergeCell ref="N40:P40"/>
    <mergeCell ref="C41:D41"/>
    <mergeCell ref="N41:P41"/>
    <mergeCell ref="C37:D37"/>
    <mergeCell ref="N37:P37"/>
    <mergeCell ref="C38:D38"/>
    <mergeCell ref="N38:P38"/>
    <mergeCell ref="C34:D34"/>
    <mergeCell ref="N34:P34"/>
    <mergeCell ref="C35:D35"/>
    <mergeCell ref="N35:P35"/>
    <mergeCell ref="C36:D36"/>
    <mergeCell ref="N36:P36"/>
    <mergeCell ref="C31:D31"/>
    <mergeCell ref="N31:P31"/>
    <mergeCell ref="C32:D32"/>
    <mergeCell ref="N32:P32"/>
    <mergeCell ref="C33:D33"/>
    <mergeCell ref="N33:P33"/>
    <mergeCell ref="C28:D28"/>
    <mergeCell ref="N28:P28"/>
    <mergeCell ref="C29:D29"/>
    <mergeCell ref="N29:P29"/>
    <mergeCell ref="C30:D30"/>
    <mergeCell ref="N30:P30"/>
    <mergeCell ref="C25:D25"/>
    <mergeCell ref="N25:P25"/>
    <mergeCell ref="C26:D26"/>
    <mergeCell ref="N26:P26"/>
    <mergeCell ref="C27:D27"/>
    <mergeCell ref="N27:P27"/>
    <mergeCell ref="C22:P22"/>
    <mergeCell ref="C24:D24"/>
    <mergeCell ref="E24:G24"/>
    <mergeCell ref="H24:J24"/>
    <mergeCell ref="K24:M24"/>
    <mergeCell ref="N24:P24"/>
    <mergeCell ref="C15:C17"/>
    <mergeCell ref="C10:D10"/>
    <mergeCell ref="E10:H10"/>
    <mergeCell ref="I10:L10"/>
    <mergeCell ref="M10:P10"/>
    <mergeCell ref="C11:D11"/>
    <mergeCell ref="E11:H11"/>
    <mergeCell ref="I11:L11"/>
    <mergeCell ref="M11:P11"/>
    <mergeCell ref="C12:D12"/>
    <mergeCell ref="E12:H12"/>
    <mergeCell ref="I12:L12"/>
    <mergeCell ref="M12:P12"/>
    <mergeCell ref="C14:D14"/>
    <mergeCell ref="C3:P3"/>
    <mergeCell ref="C4:P4"/>
    <mergeCell ref="C5:D5"/>
    <mergeCell ref="E9:H9"/>
    <mergeCell ref="I9:L9"/>
    <mergeCell ref="M9:P9"/>
  </mergeCells>
  <phoneticPr fontId="7"/>
  <printOptions horizontalCentered="1" verticalCentered="1"/>
  <pageMargins left="0.78740157480314965" right="0.78740157480314965" top="0.59055118110236227" bottom="0.59055118110236227" header="0.51181102362204722" footer="0.51181102362204722"/>
  <pageSetup paperSize="9" scale="67" fitToHeight="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Z49"/>
  <sheetViews>
    <sheetView zoomScale="80" zoomScaleNormal="80" workbookViewId="0">
      <selection activeCell="F28" sqref="F28"/>
    </sheetView>
  </sheetViews>
  <sheetFormatPr defaultColWidth="8.875" defaultRowHeight="12"/>
  <cols>
    <col min="1" max="1" width="1.125" style="1238" customWidth="1"/>
    <col min="2" max="2" width="3" style="1238" bestFit="1" customWidth="1"/>
    <col min="3" max="3" width="21" style="1238" bestFit="1" customWidth="1"/>
    <col min="4" max="52" width="12.625" style="1238" customWidth="1"/>
    <col min="53" max="53" width="3.625" style="1238" customWidth="1"/>
    <col min="54" max="16384" width="8.875" style="1238"/>
  </cols>
  <sheetData>
    <row r="1" spans="2:52" s="1302" customFormat="1" ht="39.950000000000003" customHeight="1">
      <c r="B1" s="1431" t="s">
        <v>1046</v>
      </c>
    </row>
    <row r="2" spans="2:52" ht="14.25">
      <c r="B2" s="1239" t="s">
        <v>301</v>
      </c>
    </row>
    <row r="3" spans="2:52">
      <c r="AB3" s="1240"/>
      <c r="AZ3" s="1240" t="s">
        <v>302</v>
      </c>
    </row>
    <row r="4" spans="2:52" ht="12.95" customHeight="1">
      <c r="B4" s="1241"/>
      <c r="C4" s="1242"/>
      <c r="D4" s="1243" t="s">
        <v>303</v>
      </c>
      <c r="E4" s="1244" t="s">
        <v>304</v>
      </c>
      <c r="F4" s="1244" t="s">
        <v>305</v>
      </c>
      <c r="G4" s="1245" t="s">
        <v>306</v>
      </c>
      <c r="H4" s="1244" t="s">
        <v>307</v>
      </c>
      <c r="I4" s="1244" t="s">
        <v>308</v>
      </c>
      <c r="J4" s="1244" t="s">
        <v>309</v>
      </c>
      <c r="K4" s="1244" t="s">
        <v>310</v>
      </c>
      <c r="L4" s="1244" t="s">
        <v>311</v>
      </c>
      <c r="M4" s="1244" t="s">
        <v>312</v>
      </c>
      <c r="N4" s="1244" t="s">
        <v>313</v>
      </c>
      <c r="O4" s="1244" t="s">
        <v>314</v>
      </c>
      <c r="P4" s="1244" t="s">
        <v>315</v>
      </c>
      <c r="Q4" s="1244" t="s">
        <v>316</v>
      </c>
      <c r="R4" s="1244" t="s">
        <v>317</v>
      </c>
      <c r="S4" s="1244" t="s">
        <v>318</v>
      </c>
      <c r="T4" s="1244" t="s">
        <v>319</v>
      </c>
      <c r="U4" s="1244" t="s">
        <v>320</v>
      </c>
      <c r="V4" s="1244" t="s">
        <v>321</v>
      </c>
      <c r="W4" s="1244" t="s">
        <v>322</v>
      </c>
      <c r="X4" s="1244" t="s">
        <v>323</v>
      </c>
      <c r="Y4" s="1244" t="s">
        <v>324</v>
      </c>
      <c r="Z4" s="1244" t="s">
        <v>325</v>
      </c>
      <c r="AA4" s="1244" t="s">
        <v>326</v>
      </c>
      <c r="AB4" s="1244" t="s">
        <v>327</v>
      </c>
      <c r="AC4" s="1244" t="s">
        <v>328</v>
      </c>
      <c r="AD4" s="1244" t="s">
        <v>329</v>
      </c>
      <c r="AE4" s="1244" t="s">
        <v>330</v>
      </c>
      <c r="AF4" s="1244" t="s">
        <v>331</v>
      </c>
      <c r="AG4" s="1244" t="s">
        <v>332</v>
      </c>
      <c r="AH4" s="1244" t="s">
        <v>333</v>
      </c>
      <c r="AI4" s="1244" t="s">
        <v>334</v>
      </c>
      <c r="AJ4" s="1244" t="s">
        <v>335</v>
      </c>
      <c r="AK4" s="1244" t="s">
        <v>336</v>
      </c>
      <c r="AL4" s="1246" t="s">
        <v>337</v>
      </c>
      <c r="AM4" s="1247" t="s">
        <v>338</v>
      </c>
      <c r="AN4" s="1248" t="s">
        <v>339</v>
      </c>
      <c r="AO4" s="1249" t="s">
        <v>340</v>
      </c>
      <c r="AP4" s="1249" t="s">
        <v>341</v>
      </c>
      <c r="AQ4" s="1249" t="s">
        <v>342</v>
      </c>
      <c r="AR4" s="1249" t="s">
        <v>343</v>
      </c>
      <c r="AS4" s="1249" t="s">
        <v>344</v>
      </c>
      <c r="AT4" s="1249" t="s">
        <v>345</v>
      </c>
      <c r="AU4" s="1249" t="s">
        <v>346</v>
      </c>
      <c r="AV4" s="1249" t="s">
        <v>347</v>
      </c>
      <c r="AW4" s="1249" t="s">
        <v>348</v>
      </c>
      <c r="AX4" s="1249" t="s">
        <v>349</v>
      </c>
      <c r="AY4" s="1249" t="s">
        <v>350</v>
      </c>
      <c r="AZ4" s="1250" t="s">
        <v>351</v>
      </c>
    </row>
    <row r="5" spans="2:52" ht="24">
      <c r="B5" s="1251"/>
      <c r="C5" s="1252"/>
      <c r="D5" s="1253" t="s">
        <v>352</v>
      </c>
      <c r="E5" s="1254" t="s">
        <v>353</v>
      </c>
      <c r="F5" s="1254" t="s">
        <v>354</v>
      </c>
      <c r="G5" s="1255" t="s">
        <v>355</v>
      </c>
      <c r="H5" s="1254" t="s">
        <v>356</v>
      </c>
      <c r="I5" s="1254" t="s">
        <v>357</v>
      </c>
      <c r="J5" s="1254" t="s">
        <v>358</v>
      </c>
      <c r="K5" s="1254" t="s">
        <v>359</v>
      </c>
      <c r="L5" s="1254" t="s">
        <v>360</v>
      </c>
      <c r="M5" s="1254" t="s">
        <v>361</v>
      </c>
      <c r="N5" s="1254" t="s">
        <v>362</v>
      </c>
      <c r="O5" s="1254" t="s">
        <v>363</v>
      </c>
      <c r="P5" s="1254" t="s">
        <v>364</v>
      </c>
      <c r="Q5" s="1254" t="s">
        <v>365</v>
      </c>
      <c r="R5" s="1254" t="s">
        <v>366</v>
      </c>
      <c r="S5" s="1254" t="s">
        <v>367</v>
      </c>
      <c r="T5" s="1254" t="s">
        <v>368</v>
      </c>
      <c r="U5" s="1254" t="s">
        <v>369</v>
      </c>
      <c r="V5" s="1254" t="s">
        <v>370</v>
      </c>
      <c r="W5" s="1254" t="s">
        <v>371</v>
      </c>
      <c r="X5" s="1254" t="s">
        <v>372</v>
      </c>
      <c r="Y5" s="1254" t="s">
        <v>373</v>
      </c>
      <c r="Z5" s="1254" t="s">
        <v>374</v>
      </c>
      <c r="AA5" s="1254" t="s">
        <v>375</v>
      </c>
      <c r="AB5" s="1254" t="s">
        <v>376</v>
      </c>
      <c r="AC5" s="1254" t="s">
        <v>377</v>
      </c>
      <c r="AD5" s="1254" t="s">
        <v>378</v>
      </c>
      <c r="AE5" s="1254" t="s">
        <v>379</v>
      </c>
      <c r="AF5" s="1254" t="s">
        <v>380</v>
      </c>
      <c r="AG5" s="1254" t="s">
        <v>381</v>
      </c>
      <c r="AH5" s="1254" t="s">
        <v>382</v>
      </c>
      <c r="AI5" s="1254" t="s">
        <v>383</v>
      </c>
      <c r="AJ5" s="1254" t="s">
        <v>384</v>
      </c>
      <c r="AK5" s="1254" t="s">
        <v>385</v>
      </c>
      <c r="AL5" s="1256" t="s">
        <v>386</v>
      </c>
      <c r="AM5" s="1257" t="s">
        <v>387</v>
      </c>
      <c r="AN5" s="1258" t="s">
        <v>388</v>
      </c>
      <c r="AO5" s="1259" t="s">
        <v>389</v>
      </c>
      <c r="AP5" s="1260" t="s">
        <v>390</v>
      </c>
      <c r="AQ5" s="1260" t="s">
        <v>391</v>
      </c>
      <c r="AR5" s="1259" t="s">
        <v>392</v>
      </c>
      <c r="AS5" s="1259" t="s">
        <v>393</v>
      </c>
      <c r="AT5" s="1259" t="s">
        <v>394</v>
      </c>
      <c r="AU5" s="1259" t="s">
        <v>395</v>
      </c>
      <c r="AV5" s="1259" t="s">
        <v>396</v>
      </c>
      <c r="AW5" s="1259" t="s">
        <v>397</v>
      </c>
      <c r="AX5" s="1259" t="s">
        <v>398</v>
      </c>
      <c r="AY5" s="1259" t="s">
        <v>399</v>
      </c>
      <c r="AZ5" s="1261" t="s">
        <v>400</v>
      </c>
    </row>
    <row r="6" spans="2:52" ht="12.95" customHeight="1">
      <c r="B6" s="1262" t="s">
        <v>401</v>
      </c>
      <c r="C6" s="1263" t="s">
        <v>352</v>
      </c>
      <c r="D6" s="1264">
        <v>13103936</v>
      </c>
      <c r="E6" s="1265">
        <v>741</v>
      </c>
      <c r="F6" s="1265">
        <v>62910642</v>
      </c>
      <c r="G6" s="1266">
        <v>126201</v>
      </c>
      <c r="H6" s="1265">
        <v>5116312</v>
      </c>
      <c r="I6" s="1265">
        <v>126654</v>
      </c>
      <c r="J6" s="1265">
        <v>155639</v>
      </c>
      <c r="K6" s="1265">
        <v>19629</v>
      </c>
      <c r="L6" s="1265">
        <v>3</v>
      </c>
      <c r="M6" s="1265">
        <v>3455</v>
      </c>
      <c r="N6" s="1265">
        <v>0</v>
      </c>
      <c r="O6" s="1265">
        <v>0</v>
      </c>
      <c r="P6" s="1265">
        <v>0</v>
      </c>
      <c r="Q6" s="1265">
        <v>0</v>
      </c>
      <c r="R6" s="1265">
        <v>0</v>
      </c>
      <c r="S6" s="1265">
        <v>2408</v>
      </c>
      <c r="T6" s="1265">
        <v>0</v>
      </c>
      <c r="U6" s="1242">
        <v>716998</v>
      </c>
      <c r="V6" s="1265">
        <v>635127</v>
      </c>
      <c r="W6" s="1265">
        <v>0</v>
      </c>
      <c r="X6" s="1265">
        <v>0</v>
      </c>
      <c r="Y6" s="1265">
        <v>76482</v>
      </c>
      <c r="Z6" s="1265">
        <v>0</v>
      </c>
      <c r="AA6" s="1265">
        <v>681</v>
      </c>
      <c r="AB6" s="1265">
        <v>19554</v>
      </c>
      <c r="AC6" s="1265">
        <v>0</v>
      </c>
      <c r="AD6" s="1265">
        <v>8623</v>
      </c>
      <c r="AE6" s="1265">
        <v>340820</v>
      </c>
      <c r="AF6" s="1265">
        <v>1817228</v>
      </c>
      <c r="AG6" s="1265">
        <v>100141</v>
      </c>
      <c r="AH6" s="1265">
        <v>7708</v>
      </c>
      <c r="AI6" s="1265">
        <v>4271290</v>
      </c>
      <c r="AJ6" s="1265">
        <v>0</v>
      </c>
      <c r="AK6" s="1265">
        <v>0</v>
      </c>
      <c r="AL6" s="1267">
        <v>89560272</v>
      </c>
      <c r="AM6" s="1267">
        <v>596329</v>
      </c>
      <c r="AN6" s="1266">
        <v>23692830</v>
      </c>
      <c r="AO6" s="1265">
        <v>0</v>
      </c>
      <c r="AP6" s="1265">
        <v>0</v>
      </c>
      <c r="AQ6" s="1265">
        <v>996361</v>
      </c>
      <c r="AR6" s="1265">
        <v>1661450</v>
      </c>
      <c r="AS6" s="1265">
        <v>26946970</v>
      </c>
      <c r="AT6" s="1265">
        <v>116507242</v>
      </c>
      <c r="AU6" s="1265">
        <v>71295397</v>
      </c>
      <c r="AV6" s="1265">
        <v>98242367</v>
      </c>
      <c r="AW6" s="1265">
        <v>187802639</v>
      </c>
      <c r="AX6" s="1265">
        <v>-61313265</v>
      </c>
      <c r="AY6" s="1268">
        <v>36929102</v>
      </c>
      <c r="AZ6" s="1269">
        <v>126489374</v>
      </c>
    </row>
    <row r="7" spans="2:52" ht="12.95" customHeight="1">
      <c r="B7" s="1270" t="s">
        <v>304</v>
      </c>
      <c r="C7" s="1263" t="s">
        <v>353</v>
      </c>
      <c r="D7" s="1264">
        <v>6151</v>
      </c>
      <c r="E7" s="1265">
        <v>45946</v>
      </c>
      <c r="F7" s="1265">
        <v>0</v>
      </c>
      <c r="G7" s="1266">
        <v>37</v>
      </c>
      <c r="H7" s="1265">
        <v>178067</v>
      </c>
      <c r="I7" s="1265">
        <v>505674</v>
      </c>
      <c r="J7" s="1265">
        <v>100422488</v>
      </c>
      <c r="K7" s="1265">
        <v>4422822</v>
      </c>
      <c r="L7" s="1265">
        <v>32175</v>
      </c>
      <c r="M7" s="1265">
        <v>686630</v>
      </c>
      <c r="N7" s="1265">
        <v>11826</v>
      </c>
      <c r="O7" s="1265">
        <v>10476</v>
      </c>
      <c r="P7" s="1265">
        <v>125</v>
      </c>
      <c r="Q7" s="1265">
        <v>0</v>
      </c>
      <c r="R7" s="1265">
        <v>27</v>
      </c>
      <c r="S7" s="1265">
        <v>46</v>
      </c>
      <c r="T7" s="1265">
        <v>64</v>
      </c>
      <c r="U7" s="1265">
        <v>42217</v>
      </c>
      <c r="V7" s="1265">
        <v>3429024</v>
      </c>
      <c r="W7" s="1265">
        <v>2744783</v>
      </c>
      <c r="X7" s="1265">
        <v>184</v>
      </c>
      <c r="Y7" s="1265">
        <v>0</v>
      </c>
      <c r="Z7" s="1265">
        <v>0</v>
      </c>
      <c r="AA7" s="1265">
        <v>0</v>
      </c>
      <c r="AB7" s="1265">
        <v>16</v>
      </c>
      <c r="AC7" s="1265">
        <v>0</v>
      </c>
      <c r="AD7" s="1265">
        <v>1735</v>
      </c>
      <c r="AE7" s="1265">
        <v>2521</v>
      </c>
      <c r="AF7" s="1265">
        <v>295</v>
      </c>
      <c r="AG7" s="1265">
        <v>0</v>
      </c>
      <c r="AH7" s="1265">
        <v>94</v>
      </c>
      <c r="AI7" s="1265">
        <v>-3430</v>
      </c>
      <c r="AJ7" s="1265">
        <v>0</v>
      </c>
      <c r="AK7" s="1265">
        <v>920</v>
      </c>
      <c r="AL7" s="1267">
        <v>112540913</v>
      </c>
      <c r="AM7" s="1267">
        <v>-52585</v>
      </c>
      <c r="AN7" s="1266">
        <v>-56811</v>
      </c>
      <c r="AO7" s="1265">
        <v>0</v>
      </c>
      <c r="AP7" s="1265">
        <v>0</v>
      </c>
      <c r="AQ7" s="1265">
        <v>0</v>
      </c>
      <c r="AR7" s="1265">
        <v>303890</v>
      </c>
      <c r="AS7" s="1265">
        <v>194494</v>
      </c>
      <c r="AT7" s="1265">
        <v>112735407</v>
      </c>
      <c r="AU7" s="1265">
        <v>5799502</v>
      </c>
      <c r="AV7" s="1265">
        <v>5993996</v>
      </c>
      <c r="AW7" s="1265">
        <v>118534909</v>
      </c>
      <c r="AX7" s="1265">
        <v>-102760059</v>
      </c>
      <c r="AY7" s="1268">
        <v>-96766063</v>
      </c>
      <c r="AZ7" s="1269">
        <v>15774850</v>
      </c>
    </row>
    <row r="8" spans="2:52" ht="12.95" customHeight="1">
      <c r="B8" s="1270" t="s">
        <v>305</v>
      </c>
      <c r="C8" s="1263" t="s">
        <v>354</v>
      </c>
      <c r="D8" s="1264">
        <v>16601265</v>
      </c>
      <c r="E8" s="1265">
        <v>0</v>
      </c>
      <c r="F8" s="1265">
        <v>84620112</v>
      </c>
      <c r="G8" s="1266">
        <v>209493</v>
      </c>
      <c r="H8" s="1265">
        <v>509237</v>
      </c>
      <c r="I8" s="1265">
        <v>893679</v>
      </c>
      <c r="J8" s="1265">
        <v>14818</v>
      </c>
      <c r="K8" s="1265">
        <v>119695</v>
      </c>
      <c r="L8" s="1265">
        <v>123</v>
      </c>
      <c r="M8" s="1265">
        <v>0</v>
      </c>
      <c r="N8" s="1265">
        <v>0</v>
      </c>
      <c r="O8" s="1265">
        <v>0</v>
      </c>
      <c r="P8" s="1265">
        <v>0</v>
      </c>
      <c r="Q8" s="1265">
        <v>0</v>
      </c>
      <c r="R8" s="1265">
        <v>0</v>
      </c>
      <c r="S8" s="1265">
        <v>0</v>
      </c>
      <c r="T8" s="1265">
        <v>0</v>
      </c>
      <c r="U8" s="1265">
        <v>414942</v>
      </c>
      <c r="V8" s="1265">
        <v>0</v>
      </c>
      <c r="W8" s="1265">
        <v>0</v>
      </c>
      <c r="X8" s="1265">
        <v>0</v>
      </c>
      <c r="Y8" s="1265">
        <v>201237</v>
      </c>
      <c r="Z8" s="1265">
        <v>0</v>
      </c>
      <c r="AA8" s="1265">
        <v>0</v>
      </c>
      <c r="AB8" s="1265">
        <v>141212</v>
      </c>
      <c r="AC8" s="1265">
        <v>47</v>
      </c>
      <c r="AD8" s="1265">
        <v>77409</v>
      </c>
      <c r="AE8" s="1265">
        <v>429341</v>
      </c>
      <c r="AF8" s="1265">
        <v>11383500</v>
      </c>
      <c r="AG8" s="1265">
        <v>138028</v>
      </c>
      <c r="AH8" s="1265">
        <v>3198</v>
      </c>
      <c r="AI8" s="1265">
        <v>39011985</v>
      </c>
      <c r="AJ8" s="1265">
        <v>0</v>
      </c>
      <c r="AK8" s="1265">
        <v>19690</v>
      </c>
      <c r="AL8" s="1267">
        <v>154789011</v>
      </c>
      <c r="AM8" s="1267">
        <v>6815343</v>
      </c>
      <c r="AN8" s="1266">
        <v>172297301</v>
      </c>
      <c r="AO8" s="1265">
        <v>2047859</v>
      </c>
      <c r="AP8" s="1265">
        <v>0</v>
      </c>
      <c r="AQ8" s="1265">
        <v>0</v>
      </c>
      <c r="AR8" s="1265">
        <v>1415952</v>
      </c>
      <c r="AS8" s="1265">
        <v>182576455</v>
      </c>
      <c r="AT8" s="1265">
        <v>337365466</v>
      </c>
      <c r="AU8" s="1265">
        <v>219787329</v>
      </c>
      <c r="AV8" s="1265">
        <v>402363784</v>
      </c>
      <c r="AW8" s="1265">
        <v>557152795</v>
      </c>
      <c r="AX8" s="1265">
        <v>-229577467</v>
      </c>
      <c r="AY8" s="1268">
        <v>172786317</v>
      </c>
      <c r="AZ8" s="1269">
        <v>327575328</v>
      </c>
    </row>
    <row r="9" spans="2:52" ht="12.95" customHeight="1">
      <c r="B9" s="1270" t="s">
        <v>306</v>
      </c>
      <c r="C9" s="1263" t="s">
        <v>355</v>
      </c>
      <c r="D9" s="1264">
        <v>2052893</v>
      </c>
      <c r="E9" s="1265">
        <v>308349</v>
      </c>
      <c r="F9" s="1265">
        <v>1443873</v>
      </c>
      <c r="G9" s="1266">
        <v>17411889</v>
      </c>
      <c r="H9" s="1265">
        <v>4902282</v>
      </c>
      <c r="I9" s="1265">
        <v>338617</v>
      </c>
      <c r="J9" s="1265">
        <v>4044529</v>
      </c>
      <c r="K9" s="1265">
        <v>770571</v>
      </c>
      <c r="L9" s="1265">
        <v>191543</v>
      </c>
      <c r="M9" s="1265">
        <v>1274819</v>
      </c>
      <c r="N9" s="1265">
        <v>1064838</v>
      </c>
      <c r="O9" s="1265">
        <v>755059</v>
      </c>
      <c r="P9" s="1265">
        <v>841488</v>
      </c>
      <c r="Q9" s="1265">
        <v>12304</v>
      </c>
      <c r="R9" s="1265">
        <v>546046</v>
      </c>
      <c r="S9" s="1265">
        <v>2052049</v>
      </c>
      <c r="T9" s="1265">
        <v>34025</v>
      </c>
      <c r="U9" s="1265">
        <v>1657429</v>
      </c>
      <c r="V9" s="1265">
        <v>4508054</v>
      </c>
      <c r="W9" s="1265">
        <v>177447</v>
      </c>
      <c r="X9" s="1265">
        <v>477617</v>
      </c>
      <c r="Y9" s="1265">
        <v>12990206</v>
      </c>
      <c r="Z9" s="1265">
        <v>2651138</v>
      </c>
      <c r="AA9" s="1265">
        <v>52074</v>
      </c>
      <c r="AB9" s="1265">
        <v>3665753</v>
      </c>
      <c r="AC9" s="1265">
        <v>1191560</v>
      </c>
      <c r="AD9" s="1265">
        <v>1846408</v>
      </c>
      <c r="AE9" s="1265">
        <v>438262</v>
      </c>
      <c r="AF9" s="1265">
        <v>5755665</v>
      </c>
      <c r="AG9" s="1265">
        <v>5050936</v>
      </c>
      <c r="AH9" s="1265">
        <v>2986181</v>
      </c>
      <c r="AI9" s="1265">
        <v>4642332</v>
      </c>
      <c r="AJ9" s="1265">
        <v>1792460</v>
      </c>
      <c r="AK9" s="1265">
        <v>120958</v>
      </c>
      <c r="AL9" s="1267">
        <v>88049654</v>
      </c>
      <c r="AM9" s="1267">
        <v>659044</v>
      </c>
      <c r="AN9" s="1266">
        <v>28494393</v>
      </c>
      <c r="AO9" s="1265">
        <v>0</v>
      </c>
      <c r="AP9" s="1265">
        <v>4012</v>
      </c>
      <c r="AQ9" s="1265">
        <v>2221439</v>
      </c>
      <c r="AR9" s="1265">
        <v>-865219</v>
      </c>
      <c r="AS9" s="1265">
        <v>30513669</v>
      </c>
      <c r="AT9" s="1265">
        <v>118563323</v>
      </c>
      <c r="AU9" s="1265">
        <v>30545698</v>
      </c>
      <c r="AV9" s="1265">
        <v>61059367</v>
      </c>
      <c r="AW9" s="1265">
        <v>149109021</v>
      </c>
      <c r="AX9" s="1265">
        <v>-104429133</v>
      </c>
      <c r="AY9" s="1268">
        <v>-43369766</v>
      </c>
      <c r="AZ9" s="1269">
        <v>44679888</v>
      </c>
    </row>
    <row r="10" spans="2:52" ht="12.95" customHeight="1">
      <c r="B10" s="1270" t="s">
        <v>307</v>
      </c>
      <c r="C10" s="1263" t="s">
        <v>356</v>
      </c>
      <c r="D10" s="1264">
        <v>921490</v>
      </c>
      <c r="E10" s="1265">
        <v>30421</v>
      </c>
      <c r="F10" s="1265">
        <v>2803017</v>
      </c>
      <c r="G10" s="1266">
        <v>164921</v>
      </c>
      <c r="H10" s="1265">
        <v>44359844</v>
      </c>
      <c r="I10" s="1265">
        <v>1011410</v>
      </c>
      <c r="J10" s="1265">
        <v>67516</v>
      </c>
      <c r="K10" s="1265">
        <v>655799</v>
      </c>
      <c r="L10" s="1265">
        <v>50079</v>
      </c>
      <c r="M10" s="1265">
        <v>383793</v>
      </c>
      <c r="N10" s="1265">
        <v>609426</v>
      </c>
      <c r="O10" s="1265">
        <v>192165</v>
      </c>
      <c r="P10" s="1265">
        <v>400544</v>
      </c>
      <c r="Q10" s="1265">
        <v>10743</v>
      </c>
      <c r="R10" s="1265">
        <v>117650</v>
      </c>
      <c r="S10" s="1265">
        <v>2139841</v>
      </c>
      <c r="T10" s="1265">
        <v>29242</v>
      </c>
      <c r="U10" s="1265">
        <v>5429514</v>
      </c>
      <c r="V10" s="1265">
        <v>19884333</v>
      </c>
      <c r="W10" s="1265">
        <v>441795</v>
      </c>
      <c r="X10" s="1265">
        <v>223795</v>
      </c>
      <c r="Y10" s="1265">
        <v>5517109</v>
      </c>
      <c r="Z10" s="1265">
        <v>1576024</v>
      </c>
      <c r="AA10" s="1265">
        <v>259304</v>
      </c>
      <c r="AB10" s="1265">
        <v>2511670</v>
      </c>
      <c r="AC10" s="1265">
        <v>2220867</v>
      </c>
      <c r="AD10" s="1265">
        <v>351781</v>
      </c>
      <c r="AE10" s="1265">
        <v>1242229</v>
      </c>
      <c r="AF10" s="1265">
        <v>2333497</v>
      </c>
      <c r="AG10" s="1265">
        <v>957584</v>
      </c>
      <c r="AH10" s="1265">
        <v>951047</v>
      </c>
      <c r="AI10" s="1265">
        <v>1553742</v>
      </c>
      <c r="AJ10" s="1265">
        <v>12367261</v>
      </c>
      <c r="AK10" s="1265">
        <v>48306</v>
      </c>
      <c r="AL10" s="1267">
        <v>111817759</v>
      </c>
      <c r="AM10" s="1267">
        <v>919469</v>
      </c>
      <c r="AN10" s="1266">
        <v>4001056</v>
      </c>
      <c r="AO10" s="1265">
        <v>14386</v>
      </c>
      <c r="AP10" s="1265">
        <v>100831</v>
      </c>
      <c r="AQ10" s="1265">
        <v>2938427</v>
      </c>
      <c r="AR10" s="1265">
        <v>1068240</v>
      </c>
      <c r="AS10" s="1265">
        <v>9042409</v>
      </c>
      <c r="AT10" s="1265">
        <v>120860168</v>
      </c>
      <c r="AU10" s="1265">
        <v>162659017</v>
      </c>
      <c r="AV10" s="1265">
        <v>171701426</v>
      </c>
      <c r="AW10" s="1265">
        <v>283519185</v>
      </c>
      <c r="AX10" s="1265">
        <v>-75065258</v>
      </c>
      <c r="AY10" s="1268">
        <v>96636168</v>
      </c>
      <c r="AZ10" s="1269">
        <v>208453927</v>
      </c>
    </row>
    <row r="11" spans="2:52" ht="12.95" customHeight="1">
      <c r="B11" s="1270" t="s">
        <v>308</v>
      </c>
      <c r="C11" s="1263" t="s">
        <v>357</v>
      </c>
      <c r="D11" s="1264">
        <v>5700185</v>
      </c>
      <c r="E11" s="1265">
        <v>85986</v>
      </c>
      <c r="F11" s="1265">
        <v>2015952</v>
      </c>
      <c r="G11" s="1266">
        <v>3728175</v>
      </c>
      <c r="H11" s="1265">
        <v>6169837</v>
      </c>
      <c r="I11" s="1265">
        <v>25915953</v>
      </c>
      <c r="J11" s="1265">
        <v>1150488</v>
      </c>
      <c r="K11" s="1265">
        <v>2374529</v>
      </c>
      <c r="L11" s="1265">
        <v>244302</v>
      </c>
      <c r="M11" s="1265">
        <v>3628713</v>
      </c>
      <c r="N11" s="1265">
        <v>1456064</v>
      </c>
      <c r="O11" s="1265">
        <v>429893</v>
      </c>
      <c r="P11" s="1265">
        <v>818713</v>
      </c>
      <c r="Q11" s="1265">
        <v>12444</v>
      </c>
      <c r="R11" s="1265">
        <v>533088</v>
      </c>
      <c r="S11" s="1265">
        <v>2399208</v>
      </c>
      <c r="T11" s="1265">
        <v>42721</v>
      </c>
      <c r="U11" s="1265">
        <v>21483176</v>
      </c>
      <c r="V11" s="1265">
        <v>1478351</v>
      </c>
      <c r="W11" s="1265">
        <v>179988</v>
      </c>
      <c r="X11" s="1265">
        <v>630446</v>
      </c>
      <c r="Y11" s="1265">
        <v>4857</v>
      </c>
      <c r="Z11" s="1265">
        <v>7208</v>
      </c>
      <c r="AA11" s="1265">
        <v>7087</v>
      </c>
      <c r="AB11" s="1265">
        <v>186250</v>
      </c>
      <c r="AC11" s="1265">
        <v>224830</v>
      </c>
      <c r="AD11" s="1265">
        <v>75183</v>
      </c>
      <c r="AE11" s="1265">
        <v>1002217</v>
      </c>
      <c r="AF11" s="1265">
        <v>24254047</v>
      </c>
      <c r="AG11" s="1265">
        <v>84933</v>
      </c>
      <c r="AH11" s="1265">
        <v>998048</v>
      </c>
      <c r="AI11" s="1265">
        <v>1499021</v>
      </c>
      <c r="AJ11" s="1265">
        <v>565828</v>
      </c>
      <c r="AK11" s="1265">
        <v>95240</v>
      </c>
      <c r="AL11" s="1267">
        <v>109482961</v>
      </c>
      <c r="AM11" s="1267">
        <v>1279904</v>
      </c>
      <c r="AN11" s="1266">
        <v>15905513</v>
      </c>
      <c r="AO11" s="1265">
        <v>0</v>
      </c>
      <c r="AP11" s="1265">
        <v>0</v>
      </c>
      <c r="AQ11" s="1265">
        <v>0</v>
      </c>
      <c r="AR11" s="1265">
        <v>840513</v>
      </c>
      <c r="AS11" s="1265">
        <v>18025930</v>
      </c>
      <c r="AT11" s="1265">
        <v>127508891</v>
      </c>
      <c r="AU11" s="1265">
        <v>85098174</v>
      </c>
      <c r="AV11" s="1265">
        <v>103124104</v>
      </c>
      <c r="AW11" s="1265">
        <v>212607065</v>
      </c>
      <c r="AX11" s="1265">
        <v>-107254920</v>
      </c>
      <c r="AY11" s="1268">
        <v>-4130816</v>
      </c>
      <c r="AZ11" s="1269">
        <v>105352145</v>
      </c>
    </row>
    <row r="12" spans="2:52" ht="12.95" customHeight="1" thickBot="1">
      <c r="B12" s="1271" t="s">
        <v>309</v>
      </c>
      <c r="C12" s="1272" t="s">
        <v>358</v>
      </c>
      <c r="D12" s="1273">
        <v>2105886</v>
      </c>
      <c r="E12" s="1274">
        <v>191616</v>
      </c>
      <c r="F12" s="1274">
        <v>1005443</v>
      </c>
      <c r="G12" s="1275">
        <v>99277</v>
      </c>
      <c r="H12" s="1274">
        <v>790170</v>
      </c>
      <c r="I12" s="1274">
        <v>2772267</v>
      </c>
      <c r="J12" s="1274">
        <v>85454785</v>
      </c>
      <c r="K12" s="1274">
        <v>1103004</v>
      </c>
      <c r="L12" s="1274">
        <v>1703481</v>
      </c>
      <c r="M12" s="1274">
        <v>5306643</v>
      </c>
      <c r="N12" s="1274">
        <v>390440</v>
      </c>
      <c r="O12" s="1274">
        <v>148683</v>
      </c>
      <c r="P12" s="1274">
        <v>53252</v>
      </c>
      <c r="Q12" s="1274">
        <v>595</v>
      </c>
      <c r="R12" s="1274">
        <v>48607</v>
      </c>
      <c r="S12" s="1274">
        <v>759481</v>
      </c>
      <c r="T12" s="1274">
        <v>4214</v>
      </c>
      <c r="U12" s="1274">
        <v>253577</v>
      </c>
      <c r="V12" s="1274">
        <v>5289390</v>
      </c>
      <c r="W12" s="1274">
        <v>12000716</v>
      </c>
      <c r="X12" s="1274">
        <v>668507</v>
      </c>
      <c r="Y12" s="1274">
        <v>1399227</v>
      </c>
      <c r="Z12" s="1274">
        <v>127345</v>
      </c>
      <c r="AA12" s="1274">
        <v>176174</v>
      </c>
      <c r="AB12" s="1274">
        <v>43324064</v>
      </c>
      <c r="AC12" s="1274">
        <v>253405</v>
      </c>
      <c r="AD12" s="1274">
        <v>1156077</v>
      </c>
      <c r="AE12" s="1274">
        <v>1465726</v>
      </c>
      <c r="AF12" s="1274">
        <v>1487604</v>
      </c>
      <c r="AG12" s="1274">
        <v>246633</v>
      </c>
      <c r="AH12" s="1274">
        <v>537993</v>
      </c>
      <c r="AI12" s="1274">
        <v>1429200</v>
      </c>
      <c r="AJ12" s="1274">
        <v>0</v>
      </c>
      <c r="AK12" s="1274">
        <v>65912</v>
      </c>
      <c r="AL12" s="1276">
        <v>171819394</v>
      </c>
      <c r="AM12" s="1276">
        <v>251159</v>
      </c>
      <c r="AN12" s="1275">
        <v>46113696</v>
      </c>
      <c r="AO12" s="1274">
        <v>0</v>
      </c>
      <c r="AP12" s="1274">
        <v>0</v>
      </c>
      <c r="AQ12" s="1274">
        <v>0</v>
      </c>
      <c r="AR12" s="1274">
        <v>-9142225</v>
      </c>
      <c r="AS12" s="1274">
        <v>37222630</v>
      </c>
      <c r="AT12" s="1274">
        <v>209042024</v>
      </c>
      <c r="AU12" s="1274">
        <v>342365850</v>
      </c>
      <c r="AV12" s="1274">
        <v>379588480</v>
      </c>
      <c r="AW12" s="1274">
        <v>551407874</v>
      </c>
      <c r="AX12" s="1274">
        <v>-85344639</v>
      </c>
      <c r="AY12" s="1277">
        <v>294243841</v>
      </c>
      <c r="AZ12" s="1278">
        <v>466063235</v>
      </c>
    </row>
    <row r="13" spans="2:52" ht="12.95" customHeight="1" thickTop="1">
      <c r="B13" s="1270" t="s">
        <v>402</v>
      </c>
      <c r="C13" s="1263" t="s">
        <v>359</v>
      </c>
      <c r="D13" s="1264">
        <v>91102</v>
      </c>
      <c r="E13" s="1265">
        <v>576</v>
      </c>
      <c r="F13" s="1265">
        <v>388722</v>
      </c>
      <c r="G13" s="1266">
        <v>17270</v>
      </c>
      <c r="H13" s="1265">
        <v>742410</v>
      </c>
      <c r="I13" s="1265">
        <v>1092659</v>
      </c>
      <c r="J13" s="1265">
        <v>1679727</v>
      </c>
      <c r="K13" s="1265">
        <v>6653066</v>
      </c>
      <c r="L13" s="1265">
        <v>294376</v>
      </c>
      <c r="M13" s="1265">
        <v>8409349</v>
      </c>
      <c r="N13" s="1265">
        <v>676323</v>
      </c>
      <c r="O13" s="1265">
        <v>605174</v>
      </c>
      <c r="P13" s="1265">
        <v>523432</v>
      </c>
      <c r="Q13" s="1265">
        <v>3475</v>
      </c>
      <c r="R13" s="1265">
        <v>593801</v>
      </c>
      <c r="S13" s="1265">
        <v>372637</v>
      </c>
      <c r="T13" s="1265">
        <v>140719</v>
      </c>
      <c r="U13" s="1265">
        <v>480037</v>
      </c>
      <c r="V13" s="1265">
        <v>29305106</v>
      </c>
      <c r="W13" s="1265">
        <v>13182</v>
      </c>
      <c r="X13" s="1265">
        <v>121239</v>
      </c>
      <c r="Y13" s="1265">
        <v>218348</v>
      </c>
      <c r="Z13" s="1265">
        <v>5838</v>
      </c>
      <c r="AA13" s="1265">
        <v>26464</v>
      </c>
      <c r="AB13" s="1265">
        <v>19646</v>
      </c>
      <c r="AC13" s="1265">
        <v>1411</v>
      </c>
      <c r="AD13" s="1265">
        <v>30226</v>
      </c>
      <c r="AE13" s="1265">
        <v>437250</v>
      </c>
      <c r="AF13" s="1265">
        <v>493363</v>
      </c>
      <c r="AG13" s="1265">
        <v>41504</v>
      </c>
      <c r="AH13" s="1265">
        <v>391801</v>
      </c>
      <c r="AI13" s="1265">
        <v>427792</v>
      </c>
      <c r="AJ13" s="1265">
        <v>147698</v>
      </c>
      <c r="AK13" s="1265">
        <v>40440</v>
      </c>
      <c r="AL13" s="1267">
        <v>54486163</v>
      </c>
      <c r="AM13" s="1267">
        <v>171923</v>
      </c>
      <c r="AN13" s="1266">
        <v>1605364</v>
      </c>
      <c r="AO13" s="1265">
        <v>0</v>
      </c>
      <c r="AP13" s="1265">
        <v>0</v>
      </c>
      <c r="AQ13" s="1265">
        <v>0</v>
      </c>
      <c r="AR13" s="1265">
        <v>904440</v>
      </c>
      <c r="AS13" s="1265">
        <v>2681727</v>
      </c>
      <c r="AT13" s="1265">
        <v>57167890</v>
      </c>
      <c r="AU13" s="1265">
        <v>44349888</v>
      </c>
      <c r="AV13" s="1265">
        <v>47031615</v>
      </c>
      <c r="AW13" s="1265">
        <v>101517778</v>
      </c>
      <c r="AX13" s="1265">
        <v>-32731362</v>
      </c>
      <c r="AY13" s="1268">
        <v>14300253</v>
      </c>
      <c r="AZ13" s="1269">
        <v>68786416</v>
      </c>
    </row>
    <row r="14" spans="2:52" ht="12.95" customHeight="1">
      <c r="B14" s="1270" t="s">
        <v>403</v>
      </c>
      <c r="C14" s="1263" t="s">
        <v>360</v>
      </c>
      <c r="D14" s="1264">
        <v>4787</v>
      </c>
      <c r="E14" s="1265">
        <v>6609</v>
      </c>
      <c r="F14" s="1265">
        <v>0</v>
      </c>
      <c r="G14" s="1266">
        <v>815</v>
      </c>
      <c r="H14" s="1265">
        <v>464845</v>
      </c>
      <c r="I14" s="1265">
        <v>6506</v>
      </c>
      <c r="J14" s="1265">
        <v>-789</v>
      </c>
      <c r="K14" s="1265">
        <v>433112</v>
      </c>
      <c r="L14" s="1265">
        <v>23586494</v>
      </c>
      <c r="M14" s="1265">
        <v>174625</v>
      </c>
      <c r="N14" s="1265">
        <v>22469675</v>
      </c>
      <c r="O14" s="1265">
        <v>5339448</v>
      </c>
      <c r="P14" s="1265">
        <v>1511985</v>
      </c>
      <c r="Q14" s="1265">
        <v>8177</v>
      </c>
      <c r="R14" s="1265">
        <v>69734</v>
      </c>
      <c r="S14" s="1265">
        <v>17996855</v>
      </c>
      <c r="T14" s="1265">
        <v>36288</v>
      </c>
      <c r="U14" s="1265">
        <v>179925</v>
      </c>
      <c r="V14" s="1265">
        <v>6107333</v>
      </c>
      <c r="W14" s="1265">
        <v>0</v>
      </c>
      <c r="X14" s="1265">
        <v>3998</v>
      </c>
      <c r="Y14" s="1265">
        <v>0</v>
      </c>
      <c r="Z14" s="1265">
        <v>0</v>
      </c>
      <c r="AA14" s="1265">
        <v>0</v>
      </c>
      <c r="AB14" s="1265">
        <v>87809</v>
      </c>
      <c r="AC14" s="1265">
        <v>0</v>
      </c>
      <c r="AD14" s="1265">
        <v>1158</v>
      </c>
      <c r="AE14" s="1265">
        <v>0</v>
      </c>
      <c r="AF14" s="1265">
        <v>969</v>
      </c>
      <c r="AG14" s="1265">
        <v>68</v>
      </c>
      <c r="AH14" s="1265">
        <v>16566</v>
      </c>
      <c r="AI14" s="1265">
        <v>2354</v>
      </c>
      <c r="AJ14" s="1265">
        <v>225</v>
      </c>
      <c r="AK14" s="1265">
        <v>26226</v>
      </c>
      <c r="AL14" s="1267">
        <v>78535797</v>
      </c>
      <c r="AM14" s="1267">
        <v>0</v>
      </c>
      <c r="AN14" s="1266">
        <v>-230647</v>
      </c>
      <c r="AO14" s="1265">
        <v>0</v>
      </c>
      <c r="AP14" s="1265">
        <v>-185681</v>
      </c>
      <c r="AQ14" s="1265">
        <v>-855350</v>
      </c>
      <c r="AR14" s="1265">
        <v>202045</v>
      </c>
      <c r="AS14" s="1265">
        <v>-1069633</v>
      </c>
      <c r="AT14" s="1265">
        <v>77466164</v>
      </c>
      <c r="AU14" s="1265">
        <v>33986044</v>
      </c>
      <c r="AV14" s="1265">
        <v>32916411</v>
      </c>
      <c r="AW14" s="1265">
        <v>111452208</v>
      </c>
      <c r="AX14" s="1265">
        <v>-62232063</v>
      </c>
      <c r="AY14" s="1268">
        <v>-29315652</v>
      </c>
      <c r="AZ14" s="1269">
        <v>49220145</v>
      </c>
    </row>
    <row r="15" spans="2:52" ht="12.95" customHeight="1">
      <c r="B15" s="1270" t="s">
        <v>404</v>
      </c>
      <c r="C15" s="1263" t="s">
        <v>361</v>
      </c>
      <c r="D15" s="1264">
        <v>0</v>
      </c>
      <c r="E15" s="1265">
        <v>303</v>
      </c>
      <c r="F15" s="1265">
        <v>109349</v>
      </c>
      <c r="G15" s="1266">
        <v>132</v>
      </c>
      <c r="H15" s="1265">
        <v>93878</v>
      </c>
      <c r="I15" s="1265">
        <v>271989</v>
      </c>
      <c r="J15" s="1265">
        <v>3971</v>
      </c>
      <c r="K15" s="1265">
        <v>107607</v>
      </c>
      <c r="L15" s="1265">
        <v>146731</v>
      </c>
      <c r="M15" s="1265">
        <v>22976022</v>
      </c>
      <c r="N15" s="1265">
        <v>4628990</v>
      </c>
      <c r="O15" s="1265">
        <v>925031</v>
      </c>
      <c r="P15" s="1265">
        <v>1259822</v>
      </c>
      <c r="Q15" s="1265">
        <v>14486</v>
      </c>
      <c r="R15" s="1265">
        <v>220651</v>
      </c>
      <c r="S15" s="1265">
        <v>846801</v>
      </c>
      <c r="T15" s="1265">
        <v>39336</v>
      </c>
      <c r="U15" s="1265">
        <v>241924</v>
      </c>
      <c r="V15" s="1265">
        <v>931340</v>
      </c>
      <c r="W15" s="1265">
        <v>52553</v>
      </c>
      <c r="X15" s="1265">
        <v>1886</v>
      </c>
      <c r="Y15" s="1265">
        <v>3397</v>
      </c>
      <c r="Z15" s="1265">
        <v>0</v>
      </c>
      <c r="AA15" s="1265">
        <v>0</v>
      </c>
      <c r="AB15" s="1265">
        <v>1924</v>
      </c>
      <c r="AC15" s="1265">
        <v>1669</v>
      </c>
      <c r="AD15" s="1265">
        <v>8552</v>
      </c>
      <c r="AE15" s="1265">
        <v>2867</v>
      </c>
      <c r="AF15" s="1265">
        <v>199155</v>
      </c>
      <c r="AG15" s="1265">
        <v>2766</v>
      </c>
      <c r="AH15" s="1265">
        <v>31770</v>
      </c>
      <c r="AI15" s="1265">
        <v>24573</v>
      </c>
      <c r="AJ15" s="1265">
        <v>10285</v>
      </c>
      <c r="AK15" s="1265">
        <v>11256</v>
      </c>
      <c r="AL15" s="1267">
        <v>33171016</v>
      </c>
      <c r="AM15" s="1267">
        <v>7695</v>
      </c>
      <c r="AN15" s="1266">
        <v>740933</v>
      </c>
      <c r="AO15" s="1265">
        <v>0</v>
      </c>
      <c r="AP15" s="1265">
        <v>0</v>
      </c>
      <c r="AQ15" s="1265">
        <v>-739008</v>
      </c>
      <c r="AR15" s="1265">
        <v>12108307</v>
      </c>
      <c r="AS15" s="1265">
        <v>12117927</v>
      </c>
      <c r="AT15" s="1265">
        <v>45288943</v>
      </c>
      <c r="AU15" s="1265">
        <v>207602262</v>
      </c>
      <c r="AV15" s="1265">
        <v>219720189</v>
      </c>
      <c r="AW15" s="1265">
        <v>252891205</v>
      </c>
      <c r="AX15" s="1265">
        <v>-24426858</v>
      </c>
      <c r="AY15" s="1268">
        <v>195293331</v>
      </c>
      <c r="AZ15" s="1269">
        <v>228464347</v>
      </c>
    </row>
    <row r="16" spans="2:52" ht="12.95" customHeight="1">
      <c r="B16" s="1270" t="s">
        <v>405</v>
      </c>
      <c r="C16" s="1263" t="s">
        <v>362</v>
      </c>
      <c r="D16" s="1264">
        <v>94062</v>
      </c>
      <c r="E16" s="1265">
        <v>237777</v>
      </c>
      <c r="F16" s="1265">
        <v>1324048</v>
      </c>
      <c r="G16" s="1266">
        <v>60879</v>
      </c>
      <c r="H16" s="1265">
        <v>1882498</v>
      </c>
      <c r="I16" s="1265">
        <v>1020429</v>
      </c>
      <c r="J16" s="1265">
        <v>1609977</v>
      </c>
      <c r="K16" s="1265">
        <v>629816</v>
      </c>
      <c r="L16" s="1265">
        <v>51578</v>
      </c>
      <c r="M16" s="1265">
        <v>820886</v>
      </c>
      <c r="N16" s="1265">
        <v>11541523</v>
      </c>
      <c r="O16" s="1265">
        <v>3717091</v>
      </c>
      <c r="P16" s="1265">
        <v>1802703</v>
      </c>
      <c r="Q16" s="1265">
        <v>24875</v>
      </c>
      <c r="R16" s="1265">
        <v>331910</v>
      </c>
      <c r="S16" s="1265">
        <v>7643052</v>
      </c>
      <c r="T16" s="1265">
        <v>98958</v>
      </c>
      <c r="U16" s="1265">
        <v>878756</v>
      </c>
      <c r="V16" s="1265">
        <v>48240305</v>
      </c>
      <c r="W16" s="1265">
        <v>136935</v>
      </c>
      <c r="X16" s="1265">
        <v>26891</v>
      </c>
      <c r="Y16" s="1265">
        <v>2247769</v>
      </c>
      <c r="Z16" s="1265">
        <v>19085</v>
      </c>
      <c r="AA16" s="1265">
        <v>118957</v>
      </c>
      <c r="AB16" s="1265">
        <v>723957</v>
      </c>
      <c r="AC16" s="1265">
        <v>72575</v>
      </c>
      <c r="AD16" s="1265">
        <v>654409</v>
      </c>
      <c r="AE16" s="1265">
        <v>25209</v>
      </c>
      <c r="AF16" s="1265">
        <v>133116</v>
      </c>
      <c r="AG16" s="1265">
        <v>85528</v>
      </c>
      <c r="AH16" s="1265">
        <v>408444</v>
      </c>
      <c r="AI16" s="1265">
        <v>409948</v>
      </c>
      <c r="AJ16" s="1265">
        <v>7375</v>
      </c>
      <c r="AK16" s="1265">
        <v>28025</v>
      </c>
      <c r="AL16" s="1267">
        <v>87109346</v>
      </c>
      <c r="AM16" s="1267">
        <v>198162</v>
      </c>
      <c r="AN16" s="1266">
        <v>2233352</v>
      </c>
      <c r="AO16" s="1265">
        <v>4460</v>
      </c>
      <c r="AP16" s="1265">
        <v>13822</v>
      </c>
      <c r="AQ16" s="1265">
        <v>3966024</v>
      </c>
      <c r="AR16" s="1265">
        <v>-3144685</v>
      </c>
      <c r="AS16" s="1265">
        <v>3271135</v>
      </c>
      <c r="AT16" s="1265">
        <v>90380481</v>
      </c>
      <c r="AU16" s="1265">
        <v>129550159</v>
      </c>
      <c r="AV16" s="1265">
        <v>132821294</v>
      </c>
      <c r="AW16" s="1265">
        <v>219930640</v>
      </c>
      <c r="AX16" s="1265">
        <v>-65098764</v>
      </c>
      <c r="AY16" s="1268">
        <v>67722530</v>
      </c>
      <c r="AZ16" s="1269">
        <v>154831876</v>
      </c>
    </row>
    <row r="17" spans="2:52" ht="12.95" customHeight="1">
      <c r="B17" s="1270" t="s">
        <v>406</v>
      </c>
      <c r="C17" s="1263" t="s">
        <v>363</v>
      </c>
      <c r="D17" s="1264">
        <v>5355</v>
      </c>
      <c r="E17" s="1265">
        <v>141041</v>
      </c>
      <c r="F17" s="1265">
        <v>0</v>
      </c>
      <c r="G17" s="1266">
        <v>0</v>
      </c>
      <c r="H17" s="1265">
        <v>317294</v>
      </c>
      <c r="I17" s="1265">
        <v>2706</v>
      </c>
      <c r="J17" s="1265">
        <v>46482</v>
      </c>
      <c r="K17" s="1265">
        <v>313625</v>
      </c>
      <c r="L17" s="1265">
        <v>54192</v>
      </c>
      <c r="M17" s="1265">
        <v>264491</v>
      </c>
      <c r="N17" s="1265">
        <v>746138</v>
      </c>
      <c r="O17" s="1265">
        <v>49198973</v>
      </c>
      <c r="P17" s="1265">
        <v>2325828</v>
      </c>
      <c r="Q17" s="1265">
        <v>11379</v>
      </c>
      <c r="R17" s="1265">
        <v>250562</v>
      </c>
      <c r="S17" s="1265">
        <v>19351361</v>
      </c>
      <c r="T17" s="1265">
        <v>110162</v>
      </c>
      <c r="U17" s="1265">
        <v>839616</v>
      </c>
      <c r="V17" s="1265">
        <v>6861420</v>
      </c>
      <c r="W17" s="1265">
        <v>2125</v>
      </c>
      <c r="X17" s="1265">
        <v>354195</v>
      </c>
      <c r="Y17" s="1265">
        <v>13207</v>
      </c>
      <c r="Z17" s="1265">
        <v>0</v>
      </c>
      <c r="AA17" s="1265">
        <v>0</v>
      </c>
      <c r="AB17" s="1265">
        <v>100700</v>
      </c>
      <c r="AC17" s="1265">
        <v>5374</v>
      </c>
      <c r="AD17" s="1265">
        <v>114667</v>
      </c>
      <c r="AE17" s="1265">
        <v>0</v>
      </c>
      <c r="AF17" s="1265">
        <v>0</v>
      </c>
      <c r="AG17" s="1265">
        <v>0</v>
      </c>
      <c r="AH17" s="1265">
        <v>17365148</v>
      </c>
      <c r="AI17" s="1265">
        <v>74241</v>
      </c>
      <c r="AJ17" s="1265">
        <v>343430</v>
      </c>
      <c r="AK17" s="1265">
        <v>0</v>
      </c>
      <c r="AL17" s="1267">
        <v>99213712</v>
      </c>
      <c r="AM17" s="1267">
        <v>32407</v>
      </c>
      <c r="AN17" s="1266">
        <v>558121</v>
      </c>
      <c r="AO17" s="1265">
        <v>339</v>
      </c>
      <c r="AP17" s="1265">
        <v>1488141</v>
      </c>
      <c r="AQ17" s="1265">
        <v>103501201</v>
      </c>
      <c r="AR17" s="1265">
        <v>869246</v>
      </c>
      <c r="AS17" s="1265">
        <v>106449455</v>
      </c>
      <c r="AT17" s="1265">
        <v>205663167</v>
      </c>
      <c r="AU17" s="1265">
        <v>119023642</v>
      </c>
      <c r="AV17" s="1265">
        <v>225473097</v>
      </c>
      <c r="AW17" s="1265">
        <v>324686809</v>
      </c>
      <c r="AX17" s="1265">
        <v>-171526575</v>
      </c>
      <c r="AY17" s="1268">
        <v>53946522</v>
      </c>
      <c r="AZ17" s="1269">
        <v>153160234</v>
      </c>
    </row>
    <row r="18" spans="2:52" ht="12.95" customHeight="1">
      <c r="B18" s="1270" t="s">
        <v>407</v>
      </c>
      <c r="C18" s="1263" t="s">
        <v>364</v>
      </c>
      <c r="D18" s="1264">
        <v>37207</v>
      </c>
      <c r="E18" s="1265">
        <v>3753</v>
      </c>
      <c r="F18" s="1265">
        <v>0</v>
      </c>
      <c r="G18" s="1266">
        <v>0</v>
      </c>
      <c r="H18" s="1265">
        <v>13150</v>
      </c>
      <c r="I18" s="1265">
        <v>863</v>
      </c>
      <c r="J18" s="1265">
        <v>0</v>
      </c>
      <c r="K18" s="1265">
        <v>543</v>
      </c>
      <c r="L18" s="1265">
        <v>0</v>
      </c>
      <c r="M18" s="1265">
        <v>3596</v>
      </c>
      <c r="N18" s="1265">
        <v>420208</v>
      </c>
      <c r="O18" s="1265">
        <v>5801103</v>
      </c>
      <c r="P18" s="1265">
        <v>18979028</v>
      </c>
      <c r="Q18" s="1265">
        <v>35969</v>
      </c>
      <c r="R18" s="1265">
        <v>615416</v>
      </c>
      <c r="S18" s="1265">
        <v>9980648</v>
      </c>
      <c r="T18" s="1265">
        <v>199361</v>
      </c>
      <c r="U18" s="1265">
        <v>22353</v>
      </c>
      <c r="V18" s="1265">
        <v>9443011</v>
      </c>
      <c r="W18" s="1265">
        <v>857</v>
      </c>
      <c r="X18" s="1265">
        <v>2135</v>
      </c>
      <c r="Y18" s="1265">
        <v>132470</v>
      </c>
      <c r="Z18" s="1265">
        <v>1226</v>
      </c>
      <c r="AA18" s="1265">
        <v>2671</v>
      </c>
      <c r="AB18" s="1265">
        <v>115086</v>
      </c>
      <c r="AC18" s="1265">
        <v>79814</v>
      </c>
      <c r="AD18" s="1265">
        <v>1663633</v>
      </c>
      <c r="AE18" s="1265">
        <v>60644</v>
      </c>
      <c r="AF18" s="1265">
        <v>17596</v>
      </c>
      <c r="AG18" s="1265">
        <v>0</v>
      </c>
      <c r="AH18" s="1265">
        <v>6975981</v>
      </c>
      <c r="AI18" s="1265">
        <v>131357</v>
      </c>
      <c r="AJ18" s="1265">
        <v>0</v>
      </c>
      <c r="AK18" s="1265">
        <v>8522</v>
      </c>
      <c r="AL18" s="1267">
        <v>54748201</v>
      </c>
      <c r="AM18" s="1267">
        <v>516894</v>
      </c>
      <c r="AN18" s="1266">
        <v>15798401</v>
      </c>
      <c r="AO18" s="1265">
        <v>0</v>
      </c>
      <c r="AP18" s="1265">
        <v>1960453</v>
      </c>
      <c r="AQ18" s="1265">
        <v>29915171</v>
      </c>
      <c r="AR18" s="1265">
        <v>462513</v>
      </c>
      <c r="AS18" s="1265">
        <v>48653432</v>
      </c>
      <c r="AT18" s="1265">
        <v>103401633</v>
      </c>
      <c r="AU18" s="1265">
        <v>86578593</v>
      </c>
      <c r="AV18" s="1265">
        <v>135232025</v>
      </c>
      <c r="AW18" s="1265">
        <v>189980226</v>
      </c>
      <c r="AX18" s="1265">
        <v>-88035096</v>
      </c>
      <c r="AY18" s="1268">
        <v>47196929</v>
      </c>
      <c r="AZ18" s="1269">
        <v>101945130</v>
      </c>
    </row>
    <row r="19" spans="2:52" ht="12.95" customHeight="1">
      <c r="B19" s="1270" t="s">
        <v>408</v>
      </c>
      <c r="C19" s="1263" t="s">
        <v>365</v>
      </c>
      <c r="D19" s="1264">
        <v>5623</v>
      </c>
      <c r="E19" s="1265">
        <v>1922</v>
      </c>
      <c r="F19" s="1265">
        <v>3908</v>
      </c>
      <c r="G19" s="1266">
        <v>3806</v>
      </c>
      <c r="H19" s="1265">
        <v>17343</v>
      </c>
      <c r="I19" s="1265">
        <v>55454</v>
      </c>
      <c r="J19" s="1265">
        <v>36195</v>
      </c>
      <c r="K19" s="1265">
        <v>10772</v>
      </c>
      <c r="L19" s="1265">
        <v>2777</v>
      </c>
      <c r="M19" s="1265">
        <v>68002</v>
      </c>
      <c r="N19" s="1265">
        <v>54793</v>
      </c>
      <c r="O19" s="1265">
        <v>3662827</v>
      </c>
      <c r="P19" s="1265">
        <v>91255</v>
      </c>
      <c r="Q19" s="1265">
        <v>192117</v>
      </c>
      <c r="R19" s="1265">
        <v>23694</v>
      </c>
      <c r="S19" s="1265">
        <v>7846855</v>
      </c>
      <c r="T19" s="1265">
        <v>1119</v>
      </c>
      <c r="U19" s="1265">
        <v>45548</v>
      </c>
      <c r="V19" s="1265">
        <v>4667865</v>
      </c>
      <c r="W19" s="1265">
        <v>13673</v>
      </c>
      <c r="X19" s="1265">
        <v>19687</v>
      </c>
      <c r="Y19" s="1265">
        <v>726756</v>
      </c>
      <c r="Z19" s="1265">
        <v>157425</v>
      </c>
      <c r="AA19" s="1265">
        <v>67685</v>
      </c>
      <c r="AB19" s="1265">
        <v>253704</v>
      </c>
      <c r="AC19" s="1265">
        <v>141085</v>
      </c>
      <c r="AD19" s="1265">
        <v>2196746</v>
      </c>
      <c r="AE19" s="1265">
        <v>69280</v>
      </c>
      <c r="AF19" s="1265">
        <v>65235</v>
      </c>
      <c r="AG19" s="1265">
        <v>31812</v>
      </c>
      <c r="AH19" s="1265">
        <v>16791682</v>
      </c>
      <c r="AI19" s="1265">
        <v>285461</v>
      </c>
      <c r="AJ19" s="1265">
        <v>0</v>
      </c>
      <c r="AK19" s="1265">
        <v>0</v>
      </c>
      <c r="AL19" s="1267">
        <v>37612106</v>
      </c>
      <c r="AM19" s="1267">
        <v>9596793</v>
      </c>
      <c r="AN19" s="1266">
        <v>17055208</v>
      </c>
      <c r="AO19" s="1265">
        <v>0</v>
      </c>
      <c r="AP19" s="1265">
        <v>2302163</v>
      </c>
      <c r="AQ19" s="1265">
        <v>36652976</v>
      </c>
      <c r="AR19" s="1265">
        <v>-47406</v>
      </c>
      <c r="AS19" s="1265">
        <v>65559734</v>
      </c>
      <c r="AT19" s="1265">
        <v>103171840</v>
      </c>
      <c r="AU19" s="1265">
        <v>1255617</v>
      </c>
      <c r="AV19" s="1265">
        <v>66815351</v>
      </c>
      <c r="AW19" s="1265">
        <v>104427457</v>
      </c>
      <c r="AX19" s="1265">
        <v>-102375274</v>
      </c>
      <c r="AY19" s="1268">
        <v>-35559923</v>
      </c>
      <c r="AZ19" s="1269">
        <v>2052183</v>
      </c>
    </row>
    <row r="20" spans="2:52" ht="12.95" customHeight="1">
      <c r="B20" s="1270" t="s">
        <v>409</v>
      </c>
      <c r="C20" s="1263" t="s">
        <v>366</v>
      </c>
      <c r="D20" s="1264">
        <v>43</v>
      </c>
      <c r="E20" s="1265">
        <v>0</v>
      </c>
      <c r="F20" s="1265">
        <v>220</v>
      </c>
      <c r="G20" s="1266">
        <v>35</v>
      </c>
      <c r="H20" s="1265">
        <v>2250</v>
      </c>
      <c r="I20" s="1265">
        <v>486</v>
      </c>
      <c r="J20" s="1265">
        <v>1053</v>
      </c>
      <c r="K20" s="1265">
        <v>50</v>
      </c>
      <c r="L20" s="1265">
        <v>79</v>
      </c>
      <c r="M20" s="1265">
        <v>12835</v>
      </c>
      <c r="N20" s="1265">
        <v>309163</v>
      </c>
      <c r="O20" s="1265">
        <v>1210003</v>
      </c>
      <c r="P20" s="1265">
        <v>15118812</v>
      </c>
      <c r="Q20" s="1265">
        <v>608743</v>
      </c>
      <c r="R20" s="1265">
        <v>10229526</v>
      </c>
      <c r="S20" s="1265">
        <v>266172</v>
      </c>
      <c r="T20" s="1265">
        <v>1164524</v>
      </c>
      <c r="U20" s="1265">
        <v>816134</v>
      </c>
      <c r="V20" s="1265">
        <v>57929</v>
      </c>
      <c r="W20" s="1265">
        <v>1951</v>
      </c>
      <c r="X20" s="1265">
        <v>235</v>
      </c>
      <c r="Y20" s="1265">
        <v>18721</v>
      </c>
      <c r="Z20" s="1265">
        <v>14166</v>
      </c>
      <c r="AA20" s="1265">
        <v>0</v>
      </c>
      <c r="AB20" s="1265">
        <v>918</v>
      </c>
      <c r="AC20" s="1265">
        <v>169850</v>
      </c>
      <c r="AD20" s="1265">
        <v>338153</v>
      </c>
      <c r="AE20" s="1265">
        <v>199521</v>
      </c>
      <c r="AF20" s="1265">
        <v>357</v>
      </c>
      <c r="AG20" s="1265">
        <v>0</v>
      </c>
      <c r="AH20" s="1265">
        <v>3241679</v>
      </c>
      <c r="AI20" s="1265">
        <v>148</v>
      </c>
      <c r="AJ20" s="1265">
        <v>566427</v>
      </c>
      <c r="AK20" s="1265">
        <v>0</v>
      </c>
      <c r="AL20" s="1267">
        <v>34350183</v>
      </c>
      <c r="AM20" s="1267">
        <v>15495</v>
      </c>
      <c r="AN20" s="1266">
        <v>383934</v>
      </c>
      <c r="AO20" s="1265">
        <v>0</v>
      </c>
      <c r="AP20" s="1265">
        <v>0</v>
      </c>
      <c r="AQ20" s="1265">
        <v>0</v>
      </c>
      <c r="AR20" s="1265">
        <v>-255761</v>
      </c>
      <c r="AS20" s="1265">
        <v>143668</v>
      </c>
      <c r="AT20" s="1265">
        <v>34493851</v>
      </c>
      <c r="AU20" s="1265">
        <v>34030529</v>
      </c>
      <c r="AV20" s="1265">
        <v>34174197</v>
      </c>
      <c r="AW20" s="1265">
        <v>68524380</v>
      </c>
      <c r="AX20" s="1265">
        <v>-34180457</v>
      </c>
      <c r="AY20" s="1268">
        <v>-6260</v>
      </c>
      <c r="AZ20" s="1269">
        <v>34343923</v>
      </c>
    </row>
    <row r="21" spans="2:52" ht="12.95" customHeight="1">
      <c r="B21" s="1270" t="s">
        <v>410</v>
      </c>
      <c r="C21" s="1263" t="s">
        <v>367</v>
      </c>
      <c r="D21" s="1264">
        <v>773567</v>
      </c>
      <c r="E21" s="1265">
        <v>500</v>
      </c>
      <c r="F21" s="1265">
        <v>0</v>
      </c>
      <c r="G21" s="1266">
        <v>0</v>
      </c>
      <c r="H21" s="1265">
        <v>0</v>
      </c>
      <c r="I21" s="1265">
        <v>0</v>
      </c>
      <c r="J21" s="1265">
        <v>0</v>
      </c>
      <c r="K21" s="1265">
        <v>0</v>
      </c>
      <c r="L21" s="1265">
        <v>0</v>
      </c>
      <c r="M21" s="1265">
        <v>0</v>
      </c>
      <c r="N21" s="1265">
        <v>0</v>
      </c>
      <c r="O21" s="1265">
        <v>16713</v>
      </c>
      <c r="P21" s="1265">
        <v>0</v>
      </c>
      <c r="Q21" s="1265">
        <v>0</v>
      </c>
      <c r="R21" s="1265">
        <v>0</v>
      </c>
      <c r="S21" s="1265">
        <v>27563991</v>
      </c>
      <c r="T21" s="1265">
        <v>0</v>
      </c>
      <c r="U21" s="1265">
        <v>0</v>
      </c>
      <c r="V21" s="1265">
        <v>0</v>
      </c>
      <c r="W21" s="1265">
        <v>0</v>
      </c>
      <c r="X21" s="1265">
        <v>0</v>
      </c>
      <c r="Y21" s="1265">
        <v>0</v>
      </c>
      <c r="Z21" s="1265">
        <v>0</v>
      </c>
      <c r="AA21" s="1265">
        <v>0</v>
      </c>
      <c r="AB21" s="1265">
        <v>1088683</v>
      </c>
      <c r="AC21" s="1265">
        <v>0</v>
      </c>
      <c r="AD21" s="1265">
        <v>735030</v>
      </c>
      <c r="AE21" s="1265">
        <v>8958</v>
      </c>
      <c r="AF21" s="1265">
        <v>0</v>
      </c>
      <c r="AG21" s="1265">
        <v>0</v>
      </c>
      <c r="AH21" s="1265">
        <v>10010957</v>
      </c>
      <c r="AI21" s="1265">
        <v>1911</v>
      </c>
      <c r="AJ21" s="1265">
        <v>0</v>
      </c>
      <c r="AK21" s="1265">
        <v>0</v>
      </c>
      <c r="AL21" s="1267">
        <v>40200310</v>
      </c>
      <c r="AM21" s="1267">
        <v>0</v>
      </c>
      <c r="AN21" s="1266">
        <v>50606084</v>
      </c>
      <c r="AO21" s="1265">
        <v>0</v>
      </c>
      <c r="AP21" s="1265">
        <v>1104212</v>
      </c>
      <c r="AQ21" s="1265">
        <v>48324968</v>
      </c>
      <c r="AR21" s="1265">
        <v>11963545</v>
      </c>
      <c r="AS21" s="1265">
        <v>111998809</v>
      </c>
      <c r="AT21" s="1265">
        <v>152199119</v>
      </c>
      <c r="AU21" s="1265">
        <v>166537468</v>
      </c>
      <c r="AV21" s="1265">
        <v>278536277</v>
      </c>
      <c r="AW21" s="1265">
        <v>318736587</v>
      </c>
      <c r="AX21" s="1265">
        <v>-125181898</v>
      </c>
      <c r="AY21" s="1268">
        <v>153354379</v>
      </c>
      <c r="AZ21" s="1269">
        <v>193554689</v>
      </c>
    </row>
    <row r="22" spans="2:52" ht="12.95" customHeight="1">
      <c r="B22" s="1270" t="s">
        <v>411</v>
      </c>
      <c r="C22" s="1263" t="s">
        <v>368</v>
      </c>
      <c r="D22" s="1264">
        <v>10313</v>
      </c>
      <c r="E22" s="1265">
        <v>115</v>
      </c>
      <c r="F22" s="1265">
        <v>137</v>
      </c>
      <c r="G22" s="1266">
        <v>184</v>
      </c>
      <c r="H22" s="1265">
        <v>4435</v>
      </c>
      <c r="I22" s="1265">
        <v>1525</v>
      </c>
      <c r="J22" s="1265">
        <v>417</v>
      </c>
      <c r="K22" s="1265">
        <v>747</v>
      </c>
      <c r="L22" s="1265">
        <v>78</v>
      </c>
      <c r="M22" s="1265">
        <v>1266</v>
      </c>
      <c r="N22" s="1265">
        <v>3487</v>
      </c>
      <c r="O22" s="1265">
        <v>228341</v>
      </c>
      <c r="P22" s="1265">
        <v>44271</v>
      </c>
      <c r="Q22" s="1265">
        <v>2272</v>
      </c>
      <c r="R22" s="1265">
        <v>3771</v>
      </c>
      <c r="S22" s="1265">
        <v>226915</v>
      </c>
      <c r="T22" s="1265">
        <v>49776</v>
      </c>
      <c r="U22" s="1265">
        <v>9545</v>
      </c>
      <c r="V22" s="1265">
        <v>20831</v>
      </c>
      <c r="W22" s="1265">
        <v>0</v>
      </c>
      <c r="X22" s="1265">
        <v>2089</v>
      </c>
      <c r="Y22" s="1265">
        <v>522919</v>
      </c>
      <c r="Z22" s="1265">
        <v>10397</v>
      </c>
      <c r="AA22" s="1265">
        <v>902</v>
      </c>
      <c r="AB22" s="1265">
        <v>7698</v>
      </c>
      <c r="AC22" s="1265">
        <v>24752</v>
      </c>
      <c r="AD22" s="1265">
        <v>57115</v>
      </c>
      <c r="AE22" s="1265">
        <v>1664</v>
      </c>
      <c r="AF22" s="1265">
        <v>1983787</v>
      </c>
      <c r="AG22" s="1265">
        <v>580</v>
      </c>
      <c r="AH22" s="1265">
        <v>100535</v>
      </c>
      <c r="AI22" s="1265">
        <v>43351</v>
      </c>
      <c r="AJ22" s="1265">
        <v>0</v>
      </c>
      <c r="AK22" s="1265">
        <v>0</v>
      </c>
      <c r="AL22" s="1267">
        <v>3364215</v>
      </c>
      <c r="AM22" s="1267">
        <v>110293</v>
      </c>
      <c r="AN22" s="1266">
        <v>5927631</v>
      </c>
      <c r="AO22" s="1265">
        <v>788</v>
      </c>
      <c r="AP22" s="1265">
        <v>847701</v>
      </c>
      <c r="AQ22" s="1265">
        <v>11664415</v>
      </c>
      <c r="AR22" s="1265">
        <v>-20040</v>
      </c>
      <c r="AS22" s="1265">
        <v>18530788</v>
      </c>
      <c r="AT22" s="1265">
        <v>21895003</v>
      </c>
      <c r="AU22" s="1265">
        <v>5118349</v>
      </c>
      <c r="AV22" s="1265">
        <v>23649137</v>
      </c>
      <c r="AW22" s="1265">
        <v>27013352</v>
      </c>
      <c r="AX22" s="1265">
        <v>-20954526</v>
      </c>
      <c r="AY22" s="1268">
        <v>2694611</v>
      </c>
      <c r="AZ22" s="1269">
        <v>6058826</v>
      </c>
    </row>
    <row r="23" spans="2:52" ht="12.95" customHeight="1">
      <c r="B23" s="1270" t="s">
        <v>412</v>
      </c>
      <c r="C23" s="1279" t="s">
        <v>369</v>
      </c>
      <c r="D23" s="1264">
        <v>1114881</v>
      </c>
      <c r="E23" s="1265">
        <v>233737</v>
      </c>
      <c r="F23" s="1265">
        <v>5586832</v>
      </c>
      <c r="G23" s="1266">
        <v>1125253</v>
      </c>
      <c r="H23" s="1265">
        <v>7116369</v>
      </c>
      <c r="I23" s="1265">
        <v>1844588</v>
      </c>
      <c r="J23" s="1265">
        <v>1323185</v>
      </c>
      <c r="K23" s="1265">
        <v>461741</v>
      </c>
      <c r="L23" s="1265">
        <v>238235</v>
      </c>
      <c r="M23" s="1265">
        <v>6184560</v>
      </c>
      <c r="N23" s="1265">
        <v>1354861</v>
      </c>
      <c r="O23" s="1265">
        <v>1840671</v>
      </c>
      <c r="P23" s="1265">
        <v>2497838</v>
      </c>
      <c r="Q23" s="1265">
        <v>82510</v>
      </c>
      <c r="R23" s="1265">
        <v>919608</v>
      </c>
      <c r="S23" s="1265">
        <v>2923371</v>
      </c>
      <c r="T23" s="1265">
        <v>336300</v>
      </c>
      <c r="U23" s="1265">
        <v>28691007</v>
      </c>
      <c r="V23" s="1265">
        <v>6907070</v>
      </c>
      <c r="W23" s="1265">
        <v>1221461</v>
      </c>
      <c r="X23" s="1265">
        <v>1474557</v>
      </c>
      <c r="Y23" s="1265">
        <v>7735382</v>
      </c>
      <c r="Z23" s="1265">
        <v>5975688</v>
      </c>
      <c r="AA23" s="1265">
        <v>223259</v>
      </c>
      <c r="AB23" s="1265">
        <v>1954153</v>
      </c>
      <c r="AC23" s="1265">
        <v>5944990</v>
      </c>
      <c r="AD23" s="1265">
        <v>3797689</v>
      </c>
      <c r="AE23" s="1265">
        <v>5010742</v>
      </c>
      <c r="AF23" s="1265">
        <v>2607420</v>
      </c>
      <c r="AG23" s="1265">
        <v>2306488</v>
      </c>
      <c r="AH23" s="1265">
        <v>7213050</v>
      </c>
      <c r="AI23" s="1265">
        <v>3333508</v>
      </c>
      <c r="AJ23" s="1265">
        <v>5861843</v>
      </c>
      <c r="AK23" s="1265">
        <v>79569</v>
      </c>
      <c r="AL23" s="1267">
        <v>125522416</v>
      </c>
      <c r="AM23" s="1267">
        <v>1688109</v>
      </c>
      <c r="AN23" s="1266">
        <v>20407030</v>
      </c>
      <c r="AO23" s="1265">
        <v>61020</v>
      </c>
      <c r="AP23" s="1265">
        <v>750999</v>
      </c>
      <c r="AQ23" s="1265">
        <v>7418281</v>
      </c>
      <c r="AR23" s="1265">
        <v>-299159</v>
      </c>
      <c r="AS23" s="1265">
        <v>30026280</v>
      </c>
      <c r="AT23" s="1265">
        <v>155548696</v>
      </c>
      <c r="AU23" s="1265">
        <v>126444452</v>
      </c>
      <c r="AV23" s="1265">
        <v>156470732</v>
      </c>
      <c r="AW23" s="1265">
        <v>281993148</v>
      </c>
      <c r="AX23" s="1265">
        <v>-107204807</v>
      </c>
      <c r="AY23" s="1268">
        <v>49265925</v>
      </c>
      <c r="AZ23" s="1269">
        <v>174788341</v>
      </c>
    </row>
    <row r="24" spans="2:52" ht="12.95" customHeight="1">
      <c r="B24" s="1270" t="s">
        <v>413</v>
      </c>
      <c r="C24" s="1263" t="s">
        <v>370</v>
      </c>
      <c r="D24" s="1264">
        <v>291998</v>
      </c>
      <c r="E24" s="1265">
        <v>70674</v>
      </c>
      <c r="F24" s="1265">
        <v>291054</v>
      </c>
      <c r="G24" s="1266">
        <v>88832</v>
      </c>
      <c r="H24" s="1265">
        <v>1114466</v>
      </c>
      <c r="I24" s="1265">
        <v>596629</v>
      </c>
      <c r="J24" s="1265">
        <v>2323102</v>
      </c>
      <c r="K24" s="1265">
        <v>1049144</v>
      </c>
      <c r="L24" s="1265">
        <v>417615</v>
      </c>
      <c r="M24" s="1265">
        <v>3724405</v>
      </c>
      <c r="N24" s="1265">
        <v>1760097</v>
      </c>
      <c r="O24" s="1265">
        <v>287656</v>
      </c>
      <c r="P24" s="1265">
        <v>273361</v>
      </c>
      <c r="Q24" s="1265">
        <v>3473</v>
      </c>
      <c r="R24" s="1265">
        <v>92196</v>
      </c>
      <c r="S24" s="1265">
        <v>331557</v>
      </c>
      <c r="T24" s="1265">
        <v>17218</v>
      </c>
      <c r="U24" s="1265">
        <v>447022</v>
      </c>
      <c r="V24" s="1265">
        <v>768398</v>
      </c>
      <c r="W24" s="1265">
        <v>9588271</v>
      </c>
      <c r="X24" s="1265">
        <v>1061867</v>
      </c>
      <c r="Y24" s="1265">
        <v>3985401</v>
      </c>
      <c r="Z24" s="1265">
        <v>1110415</v>
      </c>
      <c r="AA24" s="1265">
        <v>19603823</v>
      </c>
      <c r="AB24" s="1265">
        <v>3009748</v>
      </c>
      <c r="AC24" s="1265">
        <v>1390563</v>
      </c>
      <c r="AD24" s="1265">
        <v>1999261</v>
      </c>
      <c r="AE24" s="1265">
        <v>2557986</v>
      </c>
      <c r="AF24" s="1265">
        <v>2114412</v>
      </c>
      <c r="AG24" s="1265">
        <v>116708</v>
      </c>
      <c r="AH24" s="1265">
        <v>775331</v>
      </c>
      <c r="AI24" s="1265">
        <v>1440206</v>
      </c>
      <c r="AJ24" s="1265">
        <v>0</v>
      </c>
      <c r="AK24" s="1265">
        <v>0</v>
      </c>
      <c r="AL24" s="1267">
        <v>62702889</v>
      </c>
      <c r="AM24" s="1267">
        <v>0</v>
      </c>
      <c r="AN24" s="1266">
        <v>0</v>
      </c>
      <c r="AO24" s="1265">
        <v>0</v>
      </c>
      <c r="AP24" s="1265">
        <v>169281135</v>
      </c>
      <c r="AQ24" s="1265">
        <v>256906971</v>
      </c>
      <c r="AR24" s="1265">
        <v>0</v>
      </c>
      <c r="AS24" s="1265">
        <v>426188106</v>
      </c>
      <c r="AT24" s="1265">
        <v>488890995</v>
      </c>
      <c r="AU24" s="1265">
        <v>0</v>
      </c>
      <c r="AV24" s="1265">
        <v>426188106</v>
      </c>
      <c r="AW24" s="1265">
        <v>488890995</v>
      </c>
      <c r="AX24" s="1265">
        <v>0</v>
      </c>
      <c r="AY24" s="1268">
        <v>426188106</v>
      </c>
      <c r="AZ24" s="1269">
        <v>488890995</v>
      </c>
    </row>
    <row r="25" spans="2:52" ht="12.95" customHeight="1">
      <c r="B25" s="1270" t="s">
        <v>414</v>
      </c>
      <c r="C25" s="1263" t="s">
        <v>371</v>
      </c>
      <c r="D25" s="1264">
        <v>518142</v>
      </c>
      <c r="E25" s="1265">
        <v>273121</v>
      </c>
      <c r="F25" s="1265">
        <v>2108353</v>
      </c>
      <c r="G25" s="1266">
        <v>260116</v>
      </c>
      <c r="H25" s="1265">
        <v>3943926</v>
      </c>
      <c r="I25" s="1265">
        <v>4430825</v>
      </c>
      <c r="J25" s="1265">
        <v>10937654</v>
      </c>
      <c r="K25" s="1265">
        <v>1421278</v>
      </c>
      <c r="L25" s="1265">
        <v>1443510</v>
      </c>
      <c r="M25" s="1265">
        <v>16584874</v>
      </c>
      <c r="N25" s="1265">
        <v>1854642</v>
      </c>
      <c r="O25" s="1265">
        <v>889657</v>
      </c>
      <c r="P25" s="1265">
        <v>487788</v>
      </c>
      <c r="Q25" s="1265">
        <v>6872</v>
      </c>
      <c r="R25" s="1265">
        <v>503121</v>
      </c>
      <c r="S25" s="1265">
        <v>1933373</v>
      </c>
      <c r="T25" s="1265">
        <v>43246</v>
      </c>
      <c r="U25" s="1265">
        <v>1807577</v>
      </c>
      <c r="V25" s="1265">
        <v>1071861</v>
      </c>
      <c r="W25" s="1265">
        <v>5703091</v>
      </c>
      <c r="X25" s="1265">
        <v>1878037</v>
      </c>
      <c r="Y25" s="1265">
        <v>8395661</v>
      </c>
      <c r="Z25" s="1265">
        <v>706939</v>
      </c>
      <c r="AA25" s="1265">
        <v>961863</v>
      </c>
      <c r="AB25" s="1265">
        <v>3631307</v>
      </c>
      <c r="AC25" s="1265">
        <v>1463611</v>
      </c>
      <c r="AD25" s="1265">
        <v>1299276</v>
      </c>
      <c r="AE25" s="1265">
        <v>3482954</v>
      </c>
      <c r="AF25" s="1265">
        <v>3903477</v>
      </c>
      <c r="AG25" s="1265">
        <v>112137</v>
      </c>
      <c r="AH25" s="1265">
        <v>1132235</v>
      </c>
      <c r="AI25" s="1265">
        <v>3821562</v>
      </c>
      <c r="AJ25" s="1265">
        <v>0</v>
      </c>
      <c r="AK25" s="1265">
        <v>21886</v>
      </c>
      <c r="AL25" s="1267">
        <v>87033972</v>
      </c>
      <c r="AM25" s="1267">
        <v>27068</v>
      </c>
      <c r="AN25" s="1266">
        <v>46637527</v>
      </c>
      <c r="AO25" s="1265">
        <v>0</v>
      </c>
      <c r="AP25" s="1265">
        <v>0</v>
      </c>
      <c r="AQ25" s="1265">
        <v>0</v>
      </c>
      <c r="AR25" s="1265">
        <v>0</v>
      </c>
      <c r="AS25" s="1265">
        <v>46664595</v>
      </c>
      <c r="AT25" s="1265">
        <v>133698567</v>
      </c>
      <c r="AU25" s="1265">
        <v>24913365</v>
      </c>
      <c r="AV25" s="1265">
        <v>71577960</v>
      </c>
      <c r="AW25" s="1265">
        <v>158611932</v>
      </c>
      <c r="AX25" s="1265">
        <v>-36327698</v>
      </c>
      <c r="AY25" s="1268">
        <v>35250262</v>
      </c>
      <c r="AZ25" s="1269">
        <v>122284234</v>
      </c>
    </row>
    <row r="26" spans="2:52" ht="12.95" customHeight="1">
      <c r="B26" s="1270" t="s">
        <v>415</v>
      </c>
      <c r="C26" s="1263" t="s">
        <v>372</v>
      </c>
      <c r="D26" s="1264">
        <v>77370</v>
      </c>
      <c r="E26" s="1265">
        <v>61950</v>
      </c>
      <c r="F26" s="1265">
        <v>628180</v>
      </c>
      <c r="G26" s="1266">
        <v>88143</v>
      </c>
      <c r="H26" s="1265">
        <v>723571</v>
      </c>
      <c r="I26" s="1265">
        <v>1090090</v>
      </c>
      <c r="J26" s="1265">
        <v>917829</v>
      </c>
      <c r="K26" s="1265">
        <v>642423</v>
      </c>
      <c r="L26" s="1265">
        <v>163698</v>
      </c>
      <c r="M26" s="1265">
        <v>1018515</v>
      </c>
      <c r="N26" s="1265">
        <v>288438</v>
      </c>
      <c r="O26" s="1265">
        <v>431072</v>
      </c>
      <c r="P26" s="1265">
        <v>110764</v>
      </c>
      <c r="Q26" s="1265">
        <v>1662</v>
      </c>
      <c r="R26" s="1265">
        <v>63275</v>
      </c>
      <c r="S26" s="1265">
        <v>342729</v>
      </c>
      <c r="T26" s="1265">
        <v>10173</v>
      </c>
      <c r="U26" s="1265">
        <v>239585</v>
      </c>
      <c r="V26" s="1265">
        <v>1467301</v>
      </c>
      <c r="W26" s="1265">
        <v>2868671</v>
      </c>
      <c r="X26" s="1265">
        <v>2001726</v>
      </c>
      <c r="Y26" s="1265">
        <v>3011542</v>
      </c>
      <c r="Z26" s="1265">
        <v>1314100</v>
      </c>
      <c r="AA26" s="1265">
        <v>141574</v>
      </c>
      <c r="AB26" s="1265">
        <v>2697711</v>
      </c>
      <c r="AC26" s="1265">
        <v>1956485</v>
      </c>
      <c r="AD26" s="1265">
        <v>6174825</v>
      </c>
      <c r="AE26" s="1265">
        <v>2716201</v>
      </c>
      <c r="AF26" s="1265">
        <v>6763295</v>
      </c>
      <c r="AG26" s="1265">
        <v>119098</v>
      </c>
      <c r="AH26" s="1265">
        <v>365131</v>
      </c>
      <c r="AI26" s="1265">
        <v>7947572</v>
      </c>
      <c r="AJ26" s="1265">
        <v>0</v>
      </c>
      <c r="AK26" s="1265">
        <v>65304</v>
      </c>
      <c r="AL26" s="1267">
        <v>46510003</v>
      </c>
      <c r="AM26" s="1267">
        <v>20476</v>
      </c>
      <c r="AN26" s="1266">
        <v>13982080</v>
      </c>
      <c r="AO26" s="1265">
        <v>1599594</v>
      </c>
      <c r="AP26" s="1265">
        <v>0</v>
      </c>
      <c r="AQ26" s="1265">
        <v>0</v>
      </c>
      <c r="AR26" s="1265">
        <v>0</v>
      </c>
      <c r="AS26" s="1265">
        <v>15602150</v>
      </c>
      <c r="AT26" s="1265">
        <v>62112153</v>
      </c>
      <c r="AU26" s="1265">
        <v>812511</v>
      </c>
      <c r="AV26" s="1265">
        <v>16414661</v>
      </c>
      <c r="AW26" s="1265">
        <v>62924664</v>
      </c>
      <c r="AX26" s="1265">
        <v>-506759</v>
      </c>
      <c r="AY26" s="1268">
        <v>15907902</v>
      </c>
      <c r="AZ26" s="1269">
        <v>62417905</v>
      </c>
    </row>
    <row r="27" spans="2:52" ht="12.95" customHeight="1">
      <c r="B27" s="1270" t="s">
        <v>416</v>
      </c>
      <c r="C27" s="1263" t="s">
        <v>373</v>
      </c>
      <c r="D27" s="1264">
        <v>6915424</v>
      </c>
      <c r="E27" s="1265">
        <v>680483</v>
      </c>
      <c r="F27" s="1265">
        <v>42172099</v>
      </c>
      <c r="G27" s="1266">
        <v>4123489</v>
      </c>
      <c r="H27" s="1265">
        <v>35448745</v>
      </c>
      <c r="I27" s="1265">
        <v>8551336</v>
      </c>
      <c r="J27" s="1265">
        <v>60054511</v>
      </c>
      <c r="K27" s="1265">
        <v>6081374</v>
      </c>
      <c r="L27" s="1265">
        <v>6171235</v>
      </c>
      <c r="M27" s="1265">
        <v>46390128</v>
      </c>
      <c r="N27" s="1265">
        <v>20808024</v>
      </c>
      <c r="O27" s="1265">
        <v>12897224</v>
      </c>
      <c r="P27" s="1265">
        <v>10045667</v>
      </c>
      <c r="Q27" s="1265">
        <v>215268</v>
      </c>
      <c r="R27" s="1265">
        <v>2504033</v>
      </c>
      <c r="S27" s="1265">
        <v>27232336</v>
      </c>
      <c r="T27" s="1265">
        <v>604583</v>
      </c>
      <c r="U27" s="1265">
        <v>20056998</v>
      </c>
      <c r="V27" s="1265">
        <v>52254445</v>
      </c>
      <c r="W27" s="1265">
        <v>7848779</v>
      </c>
      <c r="X27" s="1265">
        <v>2292468</v>
      </c>
      <c r="Y27" s="1265">
        <v>26012875</v>
      </c>
      <c r="Z27" s="1265">
        <v>3986584</v>
      </c>
      <c r="AA27" s="1265">
        <v>974552</v>
      </c>
      <c r="AB27" s="1265">
        <v>30890972</v>
      </c>
      <c r="AC27" s="1265">
        <v>5302361</v>
      </c>
      <c r="AD27" s="1265">
        <v>4603506</v>
      </c>
      <c r="AE27" s="1265">
        <v>8589513</v>
      </c>
      <c r="AF27" s="1265">
        <v>52645320</v>
      </c>
      <c r="AG27" s="1265">
        <v>3729606</v>
      </c>
      <c r="AH27" s="1265">
        <v>16965621</v>
      </c>
      <c r="AI27" s="1265">
        <v>29010112</v>
      </c>
      <c r="AJ27" s="1265">
        <v>14219975</v>
      </c>
      <c r="AK27" s="1265">
        <v>156469</v>
      </c>
      <c r="AL27" s="1267">
        <v>570436115</v>
      </c>
      <c r="AM27" s="1267">
        <v>20637735</v>
      </c>
      <c r="AN27" s="1266">
        <v>334936615</v>
      </c>
      <c r="AO27" s="1265">
        <v>44765</v>
      </c>
      <c r="AP27" s="1265">
        <v>2899440</v>
      </c>
      <c r="AQ27" s="1265">
        <v>77284815</v>
      </c>
      <c r="AR27" s="1265">
        <v>1254813</v>
      </c>
      <c r="AS27" s="1265">
        <v>437058183</v>
      </c>
      <c r="AT27" s="1265">
        <v>1007494298</v>
      </c>
      <c r="AU27" s="1265">
        <v>230133350</v>
      </c>
      <c r="AV27" s="1265">
        <v>667191533</v>
      </c>
      <c r="AW27" s="1265">
        <v>1237627648</v>
      </c>
      <c r="AX27" s="1265">
        <v>-378063617</v>
      </c>
      <c r="AY27" s="1268">
        <v>289127916</v>
      </c>
      <c r="AZ27" s="1269">
        <v>859564031</v>
      </c>
    </row>
    <row r="28" spans="2:52" ht="12.95" customHeight="1">
      <c r="B28" s="1270" t="s">
        <v>417</v>
      </c>
      <c r="C28" s="1263" t="s">
        <v>374</v>
      </c>
      <c r="D28" s="1264">
        <v>1414248</v>
      </c>
      <c r="E28" s="1265">
        <v>860952</v>
      </c>
      <c r="F28" s="1265">
        <v>1790887</v>
      </c>
      <c r="G28" s="1266">
        <v>1015513</v>
      </c>
      <c r="H28" s="1265">
        <v>3706163</v>
      </c>
      <c r="I28" s="1265">
        <v>1449761</v>
      </c>
      <c r="J28" s="1265">
        <v>10716316</v>
      </c>
      <c r="K28" s="1265">
        <v>1570037</v>
      </c>
      <c r="L28" s="1265">
        <v>654921</v>
      </c>
      <c r="M28" s="1265">
        <v>15368205</v>
      </c>
      <c r="N28" s="1265">
        <v>3410436</v>
      </c>
      <c r="O28" s="1265">
        <v>1665573</v>
      </c>
      <c r="P28" s="1265">
        <v>652303</v>
      </c>
      <c r="Q28" s="1265">
        <v>11721</v>
      </c>
      <c r="R28" s="1265">
        <v>311568</v>
      </c>
      <c r="S28" s="1265">
        <v>5122227</v>
      </c>
      <c r="T28" s="1265">
        <v>125818</v>
      </c>
      <c r="U28" s="1265">
        <v>2190992</v>
      </c>
      <c r="V28" s="1265">
        <v>5676089</v>
      </c>
      <c r="W28" s="1265">
        <v>7012543</v>
      </c>
      <c r="X28" s="1265">
        <v>535098</v>
      </c>
      <c r="Y28" s="1265">
        <v>38503862</v>
      </c>
      <c r="Z28" s="1265">
        <v>33442623</v>
      </c>
      <c r="AA28" s="1265">
        <v>26954604</v>
      </c>
      <c r="AB28" s="1265">
        <v>16018739</v>
      </c>
      <c r="AC28" s="1265">
        <v>3810162</v>
      </c>
      <c r="AD28" s="1265">
        <v>473691</v>
      </c>
      <c r="AE28" s="1265">
        <v>1745985</v>
      </c>
      <c r="AF28" s="1265">
        <v>5678862</v>
      </c>
      <c r="AG28" s="1265">
        <v>845786</v>
      </c>
      <c r="AH28" s="1265">
        <v>12995409</v>
      </c>
      <c r="AI28" s="1265">
        <v>3915320</v>
      </c>
      <c r="AJ28" s="1265">
        <v>0</v>
      </c>
      <c r="AK28" s="1265">
        <v>2537419</v>
      </c>
      <c r="AL28" s="1267">
        <v>212183833</v>
      </c>
      <c r="AM28" s="1267">
        <v>1864</v>
      </c>
      <c r="AN28" s="1266">
        <v>93879273</v>
      </c>
      <c r="AO28" s="1265">
        <v>0</v>
      </c>
      <c r="AP28" s="1265">
        <v>0</v>
      </c>
      <c r="AQ28" s="1265">
        <v>0</v>
      </c>
      <c r="AR28" s="1265">
        <v>0</v>
      </c>
      <c r="AS28" s="1265">
        <v>93881137</v>
      </c>
      <c r="AT28" s="1265">
        <v>306064970</v>
      </c>
      <c r="AU28" s="1265">
        <v>6331784</v>
      </c>
      <c r="AV28" s="1265">
        <v>100212921</v>
      </c>
      <c r="AW28" s="1265">
        <v>312396754</v>
      </c>
      <c r="AX28" s="1265">
        <v>-3822238</v>
      </c>
      <c r="AY28" s="1268">
        <v>96390683</v>
      </c>
      <c r="AZ28" s="1269">
        <v>308574516</v>
      </c>
    </row>
    <row r="29" spans="2:52" ht="12.95" customHeight="1">
      <c r="B29" s="1270" t="s">
        <v>418</v>
      </c>
      <c r="C29" s="1263" t="s">
        <v>375</v>
      </c>
      <c r="D29" s="1264">
        <v>28997</v>
      </c>
      <c r="E29" s="1265">
        <v>50817</v>
      </c>
      <c r="F29" s="1265">
        <v>253029</v>
      </c>
      <c r="G29" s="1266">
        <v>64946</v>
      </c>
      <c r="H29" s="1265">
        <v>431094</v>
      </c>
      <c r="I29" s="1265">
        <v>239763</v>
      </c>
      <c r="J29" s="1265">
        <v>690316</v>
      </c>
      <c r="K29" s="1265">
        <v>162196</v>
      </c>
      <c r="L29" s="1265">
        <v>96286</v>
      </c>
      <c r="M29" s="1265">
        <v>722945</v>
      </c>
      <c r="N29" s="1265">
        <v>579042</v>
      </c>
      <c r="O29" s="1265">
        <v>252999</v>
      </c>
      <c r="P29" s="1265">
        <v>159565</v>
      </c>
      <c r="Q29" s="1265">
        <v>2571</v>
      </c>
      <c r="R29" s="1265">
        <v>33766</v>
      </c>
      <c r="S29" s="1265">
        <v>312760</v>
      </c>
      <c r="T29" s="1265">
        <v>10446</v>
      </c>
      <c r="U29" s="1265">
        <v>349187</v>
      </c>
      <c r="V29" s="1265">
        <v>747155</v>
      </c>
      <c r="W29" s="1265">
        <v>1227199</v>
      </c>
      <c r="X29" s="1265">
        <v>97934</v>
      </c>
      <c r="Y29" s="1265">
        <v>15246941</v>
      </c>
      <c r="Z29" s="1265">
        <v>3338904</v>
      </c>
      <c r="AA29" s="1265">
        <v>1912012</v>
      </c>
      <c r="AB29" s="1265">
        <v>5577373</v>
      </c>
      <c r="AC29" s="1265">
        <v>3230156</v>
      </c>
      <c r="AD29" s="1265">
        <v>106953</v>
      </c>
      <c r="AE29" s="1265">
        <v>1242334</v>
      </c>
      <c r="AF29" s="1265">
        <v>2181036</v>
      </c>
      <c r="AG29" s="1265">
        <v>714698</v>
      </c>
      <c r="AH29" s="1265">
        <v>1225226</v>
      </c>
      <c r="AI29" s="1265">
        <v>2639481</v>
      </c>
      <c r="AJ29" s="1265">
        <v>0</v>
      </c>
      <c r="AK29" s="1265">
        <v>11361</v>
      </c>
      <c r="AL29" s="1267">
        <v>43939488</v>
      </c>
      <c r="AM29" s="1267">
        <v>0</v>
      </c>
      <c r="AN29" s="1266">
        <v>360129688</v>
      </c>
      <c r="AO29" s="1265">
        <v>268150</v>
      </c>
      <c r="AP29" s="1265">
        <v>0</v>
      </c>
      <c r="AQ29" s="1265">
        <v>0</v>
      </c>
      <c r="AR29" s="1265">
        <v>0</v>
      </c>
      <c r="AS29" s="1265">
        <v>360397838</v>
      </c>
      <c r="AT29" s="1265">
        <v>404337326</v>
      </c>
      <c r="AU29" s="1265">
        <v>31173575</v>
      </c>
      <c r="AV29" s="1265">
        <v>391571413</v>
      </c>
      <c r="AW29" s="1265">
        <v>435510901</v>
      </c>
      <c r="AX29" s="1265">
        <v>-9055561</v>
      </c>
      <c r="AY29" s="1268">
        <v>382515852</v>
      </c>
      <c r="AZ29" s="1269">
        <v>426455340</v>
      </c>
    </row>
    <row r="30" spans="2:52" ht="12.95" customHeight="1">
      <c r="B30" s="1270" t="s">
        <v>419</v>
      </c>
      <c r="C30" s="1263" t="s">
        <v>376</v>
      </c>
      <c r="D30" s="1264">
        <v>4945615</v>
      </c>
      <c r="E30" s="1265">
        <v>4946568</v>
      </c>
      <c r="F30" s="1265">
        <v>10459317</v>
      </c>
      <c r="G30" s="1266">
        <v>762122</v>
      </c>
      <c r="H30" s="1265">
        <v>11905810</v>
      </c>
      <c r="I30" s="1265">
        <v>3122262</v>
      </c>
      <c r="J30" s="1265">
        <v>42932226</v>
      </c>
      <c r="K30" s="1265">
        <v>5746400</v>
      </c>
      <c r="L30" s="1265">
        <v>1908579</v>
      </c>
      <c r="M30" s="1265">
        <v>29839657</v>
      </c>
      <c r="N30" s="1265">
        <v>7640692</v>
      </c>
      <c r="O30" s="1265">
        <v>2814646</v>
      </c>
      <c r="P30" s="1265">
        <v>1786755</v>
      </c>
      <c r="Q30" s="1265">
        <v>31249</v>
      </c>
      <c r="R30" s="1265">
        <v>659277</v>
      </c>
      <c r="S30" s="1265">
        <v>5123140</v>
      </c>
      <c r="T30" s="1265">
        <v>122487</v>
      </c>
      <c r="U30" s="1265">
        <v>9606135</v>
      </c>
      <c r="V30" s="1265">
        <v>28222484</v>
      </c>
      <c r="W30" s="1265">
        <v>5348685</v>
      </c>
      <c r="X30" s="1265">
        <v>2735116</v>
      </c>
      <c r="Y30" s="1265">
        <v>44848454</v>
      </c>
      <c r="Z30" s="1265">
        <v>5444386</v>
      </c>
      <c r="AA30" s="1265">
        <v>1272773</v>
      </c>
      <c r="AB30" s="1265">
        <v>53494868</v>
      </c>
      <c r="AC30" s="1265">
        <v>7777093</v>
      </c>
      <c r="AD30" s="1265">
        <v>4570068</v>
      </c>
      <c r="AE30" s="1265">
        <v>4865642</v>
      </c>
      <c r="AF30" s="1265">
        <v>9885347</v>
      </c>
      <c r="AG30" s="1265">
        <v>1753526</v>
      </c>
      <c r="AH30" s="1265">
        <v>6453820</v>
      </c>
      <c r="AI30" s="1265">
        <v>9355676</v>
      </c>
      <c r="AJ30" s="1265">
        <v>2530224</v>
      </c>
      <c r="AK30" s="1265">
        <v>192384</v>
      </c>
      <c r="AL30" s="1267">
        <v>333103483</v>
      </c>
      <c r="AM30" s="1267">
        <v>2796342</v>
      </c>
      <c r="AN30" s="1266">
        <v>76800135</v>
      </c>
      <c r="AO30" s="1265">
        <v>164047</v>
      </c>
      <c r="AP30" s="1265">
        <v>202787</v>
      </c>
      <c r="AQ30" s="1265">
        <v>37312636</v>
      </c>
      <c r="AR30" s="1265">
        <v>832456</v>
      </c>
      <c r="AS30" s="1265">
        <v>118108403</v>
      </c>
      <c r="AT30" s="1265">
        <v>451211886</v>
      </c>
      <c r="AU30" s="1265">
        <v>27051847</v>
      </c>
      <c r="AV30" s="1265">
        <v>145160250</v>
      </c>
      <c r="AW30" s="1265">
        <v>478263733</v>
      </c>
      <c r="AX30" s="1265">
        <v>-16524913</v>
      </c>
      <c r="AY30" s="1268">
        <v>128635337</v>
      </c>
      <c r="AZ30" s="1269">
        <v>461738820</v>
      </c>
    </row>
    <row r="31" spans="2:52" ht="12.95" customHeight="1">
      <c r="B31" s="1270" t="s">
        <v>420</v>
      </c>
      <c r="C31" s="1263" t="s">
        <v>377</v>
      </c>
      <c r="D31" s="1264">
        <v>208793</v>
      </c>
      <c r="E31" s="1265">
        <v>81996</v>
      </c>
      <c r="F31" s="1265">
        <v>555346</v>
      </c>
      <c r="G31" s="1266">
        <v>164355</v>
      </c>
      <c r="H31" s="1265">
        <v>978920</v>
      </c>
      <c r="I31" s="1265">
        <v>1212343</v>
      </c>
      <c r="J31" s="1265">
        <v>1739420</v>
      </c>
      <c r="K31" s="1265">
        <v>464247</v>
      </c>
      <c r="L31" s="1265">
        <v>182195</v>
      </c>
      <c r="M31" s="1265">
        <v>2885574</v>
      </c>
      <c r="N31" s="1265">
        <v>1749238</v>
      </c>
      <c r="O31" s="1265">
        <v>948941</v>
      </c>
      <c r="P31" s="1265">
        <v>983628</v>
      </c>
      <c r="Q31" s="1265">
        <v>15858</v>
      </c>
      <c r="R31" s="1265">
        <v>208644</v>
      </c>
      <c r="S31" s="1265">
        <v>514110</v>
      </c>
      <c r="T31" s="1265">
        <v>31637</v>
      </c>
      <c r="U31" s="1265">
        <v>824164</v>
      </c>
      <c r="V31" s="1265">
        <v>3834948</v>
      </c>
      <c r="W31" s="1265">
        <v>2596606</v>
      </c>
      <c r="X31" s="1265">
        <v>1025251</v>
      </c>
      <c r="Y31" s="1265">
        <v>23102074</v>
      </c>
      <c r="Z31" s="1265">
        <v>13156225</v>
      </c>
      <c r="AA31" s="1265">
        <v>689216</v>
      </c>
      <c r="AB31" s="1265">
        <v>4476460</v>
      </c>
      <c r="AC31" s="1265">
        <v>21059517</v>
      </c>
      <c r="AD31" s="1265">
        <v>3788515</v>
      </c>
      <c r="AE31" s="1265">
        <v>4633211</v>
      </c>
      <c r="AF31" s="1265">
        <v>4850239</v>
      </c>
      <c r="AG31" s="1265">
        <v>2449029</v>
      </c>
      <c r="AH31" s="1265">
        <v>21425747</v>
      </c>
      <c r="AI31" s="1265">
        <v>4409810</v>
      </c>
      <c r="AJ31" s="1265">
        <v>0</v>
      </c>
      <c r="AK31" s="1265">
        <v>65881</v>
      </c>
      <c r="AL31" s="1267">
        <v>125312138</v>
      </c>
      <c r="AM31" s="1267">
        <v>1303093</v>
      </c>
      <c r="AN31" s="1266">
        <v>24566468</v>
      </c>
      <c r="AO31" s="1265">
        <v>319576</v>
      </c>
      <c r="AP31" s="1265">
        <v>7536307</v>
      </c>
      <c r="AQ31" s="1265">
        <v>47263510</v>
      </c>
      <c r="AR31" s="1265">
        <v>-4278</v>
      </c>
      <c r="AS31" s="1265">
        <v>80984676</v>
      </c>
      <c r="AT31" s="1265">
        <v>206296814</v>
      </c>
      <c r="AU31" s="1265">
        <v>30926743</v>
      </c>
      <c r="AV31" s="1265">
        <v>111911419</v>
      </c>
      <c r="AW31" s="1265">
        <v>237223557</v>
      </c>
      <c r="AX31" s="1265">
        <v>-17747981</v>
      </c>
      <c r="AY31" s="1268">
        <v>94163438</v>
      </c>
      <c r="AZ31" s="1269">
        <v>219475576</v>
      </c>
    </row>
    <row r="32" spans="2:52" ht="12.95" customHeight="1">
      <c r="B32" s="1270" t="s">
        <v>421</v>
      </c>
      <c r="C32" s="1263" t="s">
        <v>378</v>
      </c>
      <c r="D32" s="1264">
        <v>0</v>
      </c>
      <c r="E32" s="1265">
        <v>0</v>
      </c>
      <c r="F32" s="1265">
        <v>0</v>
      </c>
      <c r="G32" s="1266">
        <v>0</v>
      </c>
      <c r="H32" s="1265">
        <v>0</v>
      </c>
      <c r="I32" s="1265">
        <v>0</v>
      </c>
      <c r="J32" s="1265">
        <v>0</v>
      </c>
      <c r="K32" s="1265">
        <v>0</v>
      </c>
      <c r="L32" s="1265">
        <v>0</v>
      </c>
      <c r="M32" s="1265">
        <v>0</v>
      </c>
      <c r="N32" s="1265">
        <v>0</v>
      </c>
      <c r="O32" s="1265">
        <v>0</v>
      </c>
      <c r="P32" s="1265">
        <v>0</v>
      </c>
      <c r="Q32" s="1265">
        <v>0</v>
      </c>
      <c r="R32" s="1265">
        <v>0</v>
      </c>
      <c r="S32" s="1265">
        <v>0</v>
      </c>
      <c r="T32" s="1265">
        <v>0</v>
      </c>
      <c r="U32" s="1265">
        <v>0</v>
      </c>
      <c r="V32" s="1265">
        <v>0</v>
      </c>
      <c r="W32" s="1265">
        <v>0</v>
      </c>
      <c r="X32" s="1265">
        <v>0</v>
      </c>
      <c r="Y32" s="1265">
        <v>0</v>
      </c>
      <c r="Z32" s="1265">
        <v>0</v>
      </c>
      <c r="AA32" s="1265">
        <v>0</v>
      </c>
      <c r="AB32" s="1265">
        <v>0</v>
      </c>
      <c r="AC32" s="1265">
        <v>0</v>
      </c>
      <c r="AD32" s="1265">
        <v>0</v>
      </c>
      <c r="AE32" s="1265">
        <v>0</v>
      </c>
      <c r="AF32" s="1265">
        <v>0</v>
      </c>
      <c r="AG32" s="1265">
        <v>0</v>
      </c>
      <c r="AH32" s="1265">
        <v>0</v>
      </c>
      <c r="AI32" s="1265">
        <v>0</v>
      </c>
      <c r="AJ32" s="1265">
        <v>0</v>
      </c>
      <c r="AK32" s="1265">
        <v>0</v>
      </c>
      <c r="AL32" s="1267">
        <v>0</v>
      </c>
      <c r="AM32" s="1267">
        <v>0</v>
      </c>
      <c r="AN32" s="1266">
        <v>8858799</v>
      </c>
      <c r="AO32" s="1265">
        <v>222138943</v>
      </c>
      <c r="AP32" s="1265">
        <v>0</v>
      </c>
      <c r="AQ32" s="1265">
        <v>0</v>
      </c>
      <c r="AR32" s="1265">
        <v>0</v>
      </c>
      <c r="AS32" s="1265">
        <v>230997742</v>
      </c>
      <c r="AT32" s="1265">
        <v>230997742</v>
      </c>
      <c r="AU32" s="1265">
        <v>0</v>
      </c>
      <c r="AV32" s="1265">
        <v>230997742</v>
      </c>
      <c r="AW32" s="1265">
        <v>230997742</v>
      </c>
      <c r="AX32" s="1265">
        <v>0</v>
      </c>
      <c r="AY32" s="1268">
        <v>230997742</v>
      </c>
      <c r="AZ32" s="1269">
        <v>230997742</v>
      </c>
    </row>
    <row r="33" spans="2:52" ht="12.95" customHeight="1">
      <c r="B33" s="1270" t="s">
        <v>422</v>
      </c>
      <c r="C33" s="1263" t="s">
        <v>379</v>
      </c>
      <c r="D33" s="1264">
        <v>99295</v>
      </c>
      <c r="E33" s="1265">
        <v>26810</v>
      </c>
      <c r="F33" s="1265">
        <v>1472169</v>
      </c>
      <c r="G33" s="1266">
        <v>148778</v>
      </c>
      <c r="H33" s="1265">
        <v>1234745</v>
      </c>
      <c r="I33" s="1265">
        <v>9402883</v>
      </c>
      <c r="J33" s="1265">
        <v>5275379</v>
      </c>
      <c r="K33" s="1265">
        <v>2197652</v>
      </c>
      <c r="L33" s="1265">
        <v>688686</v>
      </c>
      <c r="M33" s="1265">
        <v>13160126</v>
      </c>
      <c r="N33" s="1265">
        <v>2539225</v>
      </c>
      <c r="O33" s="1265">
        <v>3306331</v>
      </c>
      <c r="P33" s="1265">
        <v>6776196</v>
      </c>
      <c r="Q33" s="1265">
        <v>118767</v>
      </c>
      <c r="R33" s="1265">
        <v>3422981</v>
      </c>
      <c r="S33" s="1265">
        <v>3534532</v>
      </c>
      <c r="T33" s="1265">
        <v>368685</v>
      </c>
      <c r="U33" s="1265">
        <v>2417529</v>
      </c>
      <c r="V33" s="1265">
        <v>579107</v>
      </c>
      <c r="W33" s="1265">
        <v>5690932</v>
      </c>
      <c r="X33" s="1265">
        <v>11002</v>
      </c>
      <c r="Y33" s="1265">
        <v>2678969</v>
      </c>
      <c r="Z33" s="1265">
        <v>178858</v>
      </c>
      <c r="AA33" s="1265">
        <v>1338</v>
      </c>
      <c r="AB33" s="1265">
        <v>798070</v>
      </c>
      <c r="AC33" s="1265">
        <v>3766228</v>
      </c>
      <c r="AD33" s="1265">
        <v>29240</v>
      </c>
      <c r="AE33" s="1265">
        <v>559532</v>
      </c>
      <c r="AF33" s="1265">
        <v>82805</v>
      </c>
      <c r="AG33" s="1265">
        <v>0</v>
      </c>
      <c r="AH33" s="1265">
        <v>512079</v>
      </c>
      <c r="AI33" s="1265">
        <v>134816</v>
      </c>
      <c r="AJ33" s="1265">
        <v>0</v>
      </c>
      <c r="AK33" s="1265">
        <v>183181</v>
      </c>
      <c r="AL33" s="1267">
        <v>71396926</v>
      </c>
      <c r="AM33" s="1267">
        <v>0</v>
      </c>
      <c r="AN33" s="1266">
        <v>43417991</v>
      </c>
      <c r="AO33" s="1265">
        <v>131842276</v>
      </c>
      <c r="AP33" s="1265">
        <v>0</v>
      </c>
      <c r="AQ33" s="1265">
        <v>0</v>
      </c>
      <c r="AR33" s="1265">
        <v>0</v>
      </c>
      <c r="AS33" s="1265">
        <v>175260267</v>
      </c>
      <c r="AT33" s="1265">
        <v>246657193</v>
      </c>
      <c r="AU33" s="1265">
        <v>3343380</v>
      </c>
      <c r="AV33" s="1265">
        <v>178603647</v>
      </c>
      <c r="AW33" s="1265">
        <v>250000573</v>
      </c>
      <c r="AX33" s="1265">
        <v>-4769656</v>
      </c>
      <c r="AY33" s="1268">
        <v>173833991</v>
      </c>
      <c r="AZ33" s="1269">
        <v>245230917</v>
      </c>
    </row>
    <row r="34" spans="2:52" ht="12.95" customHeight="1">
      <c r="B34" s="1270" t="s">
        <v>423</v>
      </c>
      <c r="C34" s="1263" t="s">
        <v>380</v>
      </c>
      <c r="D34" s="1264">
        <v>10233</v>
      </c>
      <c r="E34" s="1265">
        <v>0</v>
      </c>
      <c r="F34" s="1265">
        <v>0</v>
      </c>
      <c r="G34" s="1266">
        <v>0</v>
      </c>
      <c r="H34" s="1265">
        <v>470</v>
      </c>
      <c r="I34" s="1265">
        <v>2382</v>
      </c>
      <c r="J34" s="1265">
        <v>0</v>
      </c>
      <c r="K34" s="1265">
        <v>0</v>
      </c>
      <c r="L34" s="1265">
        <v>289</v>
      </c>
      <c r="M34" s="1265">
        <v>0</v>
      </c>
      <c r="N34" s="1265">
        <v>0</v>
      </c>
      <c r="O34" s="1265">
        <v>0</v>
      </c>
      <c r="P34" s="1265">
        <v>0</v>
      </c>
      <c r="Q34" s="1265">
        <v>0</v>
      </c>
      <c r="R34" s="1265">
        <v>0</v>
      </c>
      <c r="S34" s="1265">
        <v>0</v>
      </c>
      <c r="T34" s="1265">
        <v>0</v>
      </c>
      <c r="U34" s="1265">
        <v>461</v>
      </c>
      <c r="V34" s="1265">
        <v>183</v>
      </c>
      <c r="W34" s="1265">
        <v>176</v>
      </c>
      <c r="X34" s="1265">
        <v>1539</v>
      </c>
      <c r="Y34" s="1265">
        <v>22990</v>
      </c>
      <c r="Z34" s="1265">
        <v>13558</v>
      </c>
      <c r="AA34" s="1265">
        <v>842</v>
      </c>
      <c r="AB34" s="1265">
        <v>36073</v>
      </c>
      <c r="AC34" s="1265">
        <v>23595</v>
      </c>
      <c r="AD34" s="1265">
        <v>1934</v>
      </c>
      <c r="AE34" s="1265">
        <v>3096</v>
      </c>
      <c r="AF34" s="1265">
        <v>13170983</v>
      </c>
      <c r="AG34" s="1265">
        <v>815</v>
      </c>
      <c r="AH34" s="1265">
        <v>4001</v>
      </c>
      <c r="AI34" s="1265">
        <v>14261</v>
      </c>
      <c r="AJ34" s="1265">
        <v>0</v>
      </c>
      <c r="AK34" s="1265">
        <v>1644</v>
      </c>
      <c r="AL34" s="1267">
        <v>13309525</v>
      </c>
      <c r="AM34" s="1267">
        <v>3638285</v>
      </c>
      <c r="AN34" s="1266">
        <v>100253251</v>
      </c>
      <c r="AO34" s="1265">
        <v>332883223</v>
      </c>
      <c r="AP34" s="1265">
        <v>0</v>
      </c>
      <c r="AQ34" s="1265">
        <v>0</v>
      </c>
      <c r="AR34" s="1265">
        <v>0</v>
      </c>
      <c r="AS34" s="1265">
        <v>436774759</v>
      </c>
      <c r="AT34" s="1265">
        <v>450084284</v>
      </c>
      <c r="AU34" s="1265">
        <v>6223480</v>
      </c>
      <c r="AV34" s="1265">
        <v>442998239</v>
      </c>
      <c r="AW34" s="1265">
        <v>456307764</v>
      </c>
      <c r="AX34" s="1265">
        <v>-1821303</v>
      </c>
      <c r="AY34" s="1268">
        <v>441176936</v>
      </c>
      <c r="AZ34" s="1269">
        <v>454486461</v>
      </c>
    </row>
    <row r="35" spans="2:52" ht="12.95" customHeight="1">
      <c r="B35" s="1270" t="s">
        <v>424</v>
      </c>
      <c r="C35" s="1263" t="s">
        <v>381</v>
      </c>
      <c r="D35" s="1264">
        <v>50371</v>
      </c>
      <c r="E35" s="1265">
        <v>29430</v>
      </c>
      <c r="F35" s="1265">
        <v>197626</v>
      </c>
      <c r="G35" s="1266">
        <v>39847</v>
      </c>
      <c r="H35" s="1265">
        <v>174164</v>
      </c>
      <c r="I35" s="1265">
        <v>202909</v>
      </c>
      <c r="J35" s="1265">
        <v>957895</v>
      </c>
      <c r="K35" s="1265">
        <v>76152</v>
      </c>
      <c r="L35" s="1265">
        <v>66674</v>
      </c>
      <c r="M35" s="1265">
        <v>244072</v>
      </c>
      <c r="N35" s="1265">
        <v>269867</v>
      </c>
      <c r="O35" s="1265">
        <v>261711</v>
      </c>
      <c r="P35" s="1265">
        <v>65337</v>
      </c>
      <c r="Q35" s="1265">
        <v>2538</v>
      </c>
      <c r="R35" s="1265">
        <v>20321</v>
      </c>
      <c r="S35" s="1265">
        <v>140939</v>
      </c>
      <c r="T35" s="1265">
        <v>3994</v>
      </c>
      <c r="U35" s="1265">
        <v>132107</v>
      </c>
      <c r="V35" s="1265">
        <v>440341</v>
      </c>
      <c r="W35" s="1265">
        <v>334573</v>
      </c>
      <c r="X35" s="1265">
        <v>351715</v>
      </c>
      <c r="Y35" s="1265">
        <v>444527</v>
      </c>
      <c r="Z35" s="1265">
        <v>969742</v>
      </c>
      <c r="AA35" s="1265">
        <v>149638</v>
      </c>
      <c r="AB35" s="1265">
        <v>716711</v>
      </c>
      <c r="AC35" s="1265">
        <v>288817</v>
      </c>
      <c r="AD35" s="1265">
        <v>1194</v>
      </c>
      <c r="AE35" s="1265">
        <v>362096</v>
      </c>
      <c r="AF35" s="1265">
        <v>663298</v>
      </c>
      <c r="AG35" s="1265">
        <v>0</v>
      </c>
      <c r="AH35" s="1265">
        <v>789937</v>
      </c>
      <c r="AI35" s="1265">
        <v>1611680</v>
      </c>
      <c r="AJ35" s="1265">
        <v>0</v>
      </c>
      <c r="AK35" s="1265">
        <v>14709</v>
      </c>
      <c r="AL35" s="1267">
        <v>10074932</v>
      </c>
      <c r="AM35" s="1267">
        <v>0</v>
      </c>
      <c r="AN35" s="1266">
        <v>35270476</v>
      </c>
      <c r="AO35" s="1265">
        <v>0</v>
      </c>
      <c r="AP35" s="1265">
        <v>0</v>
      </c>
      <c r="AQ35" s="1265">
        <v>0</v>
      </c>
      <c r="AR35" s="1265">
        <v>0</v>
      </c>
      <c r="AS35" s="1265">
        <v>35270476</v>
      </c>
      <c r="AT35" s="1265">
        <v>45345408</v>
      </c>
      <c r="AU35" s="1265">
        <v>1661036</v>
      </c>
      <c r="AV35" s="1265">
        <v>36931512</v>
      </c>
      <c r="AW35" s="1265">
        <v>47006444</v>
      </c>
      <c r="AX35" s="1265">
        <v>-785506</v>
      </c>
      <c r="AY35" s="1268">
        <v>36146006</v>
      </c>
      <c r="AZ35" s="1269">
        <v>46220938</v>
      </c>
    </row>
    <row r="36" spans="2:52" ht="12.95" customHeight="1">
      <c r="B36" s="1270" t="s">
        <v>425</v>
      </c>
      <c r="C36" s="1263" t="s">
        <v>382</v>
      </c>
      <c r="D36" s="1264">
        <v>1165351</v>
      </c>
      <c r="E36" s="1265">
        <v>499387</v>
      </c>
      <c r="F36" s="1265">
        <v>5154033</v>
      </c>
      <c r="G36" s="1266">
        <v>633375</v>
      </c>
      <c r="H36" s="1265">
        <v>5610492</v>
      </c>
      <c r="I36" s="1265">
        <v>4749742</v>
      </c>
      <c r="J36" s="1265">
        <v>12401825</v>
      </c>
      <c r="K36" s="1265">
        <v>3300526</v>
      </c>
      <c r="L36" s="1265">
        <v>1020606</v>
      </c>
      <c r="M36" s="1265">
        <v>13700284</v>
      </c>
      <c r="N36" s="1265">
        <v>6341984</v>
      </c>
      <c r="O36" s="1265">
        <v>4283531</v>
      </c>
      <c r="P36" s="1265">
        <v>3373780</v>
      </c>
      <c r="Q36" s="1265">
        <v>64628</v>
      </c>
      <c r="R36" s="1265">
        <v>1425302</v>
      </c>
      <c r="S36" s="1265">
        <v>5048068</v>
      </c>
      <c r="T36" s="1265">
        <v>203777</v>
      </c>
      <c r="U36" s="1265">
        <v>4427237</v>
      </c>
      <c r="V36" s="1265">
        <v>24834514</v>
      </c>
      <c r="W36" s="1265">
        <v>16213273</v>
      </c>
      <c r="X36" s="1265">
        <v>3095563</v>
      </c>
      <c r="Y36" s="1265">
        <v>31467824</v>
      </c>
      <c r="Z36" s="1265">
        <v>29695957</v>
      </c>
      <c r="AA36" s="1265">
        <v>5934742</v>
      </c>
      <c r="AB36" s="1265">
        <v>59946918</v>
      </c>
      <c r="AC36" s="1265">
        <v>20180623</v>
      </c>
      <c r="AD36" s="1265">
        <v>7153599</v>
      </c>
      <c r="AE36" s="1265">
        <v>8872233</v>
      </c>
      <c r="AF36" s="1265">
        <v>16139236</v>
      </c>
      <c r="AG36" s="1265">
        <v>2728176</v>
      </c>
      <c r="AH36" s="1265">
        <v>27234883</v>
      </c>
      <c r="AI36" s="1265">
        <v>7776381</v>
      </c>
      <c r="AJ36" s="1265">
        <v>0</v>
      </c>
      <c r="AK36" s="1265">
        <v>162013</v>
      </c>
      <c r="AL36" s="1267">
        <v>334839863</v>
      </c>
      <c r="AM36" s="1267">
        <v>454511</v>
      </c>
      <c r="AN36" s="1266">
        <v>34468486</v>
      </c>
      <c r="AO36" s="1265">
        <v>0</v>
      </c>
      <c r="AP36" s="1265">
        <v>3914904</v>
      </c>
      <c r="AQ36" s="1265">
        <v>22223977</v>
      </c>
      <c r="AR36" s="1265">
        <v>0</v>
      </c>
      <c r="AS36" s="1265">
        <v>61061878</v>
      </c>
      <c r="AT36" s="1265">
        <v>395901741</v>
      </c>
      <c r="AU36" s="1265">
        <v>8017791</v>
      </c>
      <c r="AV36" s="1265">
        <v>69079669</v>
      </c>
      <c r="AW36" s="1265">
        <v>403919532</v>
      </c>
      <c r="AX36" s="1265">
        <v>-6929408</v>
      </c>
      <c r="AY36" s="1268">
        <v>62150261</v>
      </c>
      <c r="AZ36" s="1269">
        <v>396990124</v>
      </c>
    </row>
    <row r="37" spans="2:52" ht="12.95" customHeight="1">
      <c r="B37" s="1270" t="s">
        <v>426</v>
      </c>
      <c r="C37" s="1263" t="s">
        <v>383</v>
      </c>
      <c r="D37" s="1264">
        <v>38561</v>
      </c>
      <c r="E37" s="1265">
        <v>1995</v>
      </c>
      <c r="F37" s="1265">
        <v>19258</v>
      </c>
      <c r="G37" s="1266">
        <v>3518</v>
      </c>
      <c r="H37" s="1265">
        <v>22061</v>
      </c>
      <c r="I37" s="1265">
        <v>11778</v>
      </c>
      <c r="J37" s="1265">
        <v>44714</v>
      </c>
      <c r="K37" s="1265">
        <v>6644</v>
      </c>
      <c r="L37" s="1265">
        <v>6351</v>
      </c>
      <c r="M37" s="1265">
        <v>79781</v>
      </c>
      <c r="N37" s="1265">
        <v>18283</v>
      </c>
      <c r="O37" s="1265">
        <v>11257</v>
      </c>
      <c r="P37" s="1265">
        <v>11965</v>
      </c>
      <c r="Q37" s="1265">
        <v>189</v>
      </c>
      <c r="R37" s="1265">
        <v>4374</v>
      </c>
      <c r="S37" s="1265">
        <v>13568</v>
      </c>
      <c r="T37" s="1265">
        <v>405</v>
      </c>
      <c r="U37" s="1265">
        <v>22617</v>
      </c>
      <c r="V37" s="1265">
        <v>148893</v>
      </c>
      <c r="W37" s="1265">
        <v>19366</v>
      </c>
      <c r="X37" s="1265">
        <v>6655</v>
      </c>
      <c r="Y37" s="1265">
        <v>585884</v>
      </c>
      <c r="Z37" s="1265">
        <v>60581</v>
      </c>
      <c r="AA37" s="1265">
        <v>284887</v>
      </c>
      <c r="AB37" s="1265">
        <v>137500</v>
      </c>
      <c r="AC37" s="1265">
        <v>1239021</v>
      </c>
      <c r="AD37" s="1265">
        <v>63680</v>
      </c>
      <c r="AE37" s="1265">
        <v>211705</v>
      </c>
      <c r="AF37" s="1265">
        <v>3275991</v>
      </c>
      <c r="AG37" s="1265">
        <v>138815</v>
      </c>
      <c r="AH37" s="1265">
        <v>537872</v>
      </c>
      <c r="AI37" s="1265">
        <v>2202006</v>
      </c>
      <c r="AJ37" s="1265">
        <v>0</v>
      </c>
      <c r="AK37" s="1265">
        <v>9095</v>
      </c>
      <c r="AL37" s="1267">
        <v>9239270</v>
      </c>
      <c r="AM37" s="1267">
        <v>77695786</v>
      </c>
      <c r="AN37" s="1266">
        <v>243002923</v>
      </c>
      <c r="AO37" s="1265">
        <v>0</v>
      </c>
      <c r="AP37" s="1265">
        <v>0</v>
      </c>
      <c r="AQ37" s="1265">
        <v>0</v>
      </c>
      <c r="AR37" s="1265">
        <v>0</v>
      </c>
      <c r="AS37" s="1265">
        <v>320698709</v>
      </c>
      <c r="AT37" s="1265">
        <v>329937979</v>
      </c>
      <c r="AU37" s="1265">
        <v>28687868</v>
      </c>
      <c r="AV37" s="1265">
        <v>349386577</v>
      </c>
      <c r="AW37" s="1265">
        <v>358625847</v>
      </c>
      <c r="AX37" s="1265">
        <v>-23602501</v>
      </c>
      <c r="AY37" s="1268">
        <v>325784076</v>
      </c>
      <c r="AZ37" s="1269">
        <v>335023346</v>
      </c>
    </row>
    <row r="38" spans="2:52" ht="12.95" customHeight="1">
      <c r="B38" s="1270" t="s">
        <v>427</v>
      </c>
      <c r="C38" s="1263" t="s">
        <v>384</v>
      </c>
      <c r="D38" s="1264">
        <v>209041</v>
      </c>
      <c r="E38" s="1265">
        <v>53176</v>
      </c>
      <c r="F38" s="1265">
        <v>672645</v>
      </c>
      <c r="G38" s="1266">
        <v>98864</v>
      </c>
      <c r="H38" s="1265">
        <v>535814</v>
      </c>
      <c r="I38" s="1265">
        <v>201584</v>
      </c>
      <c r="J38" s="1265">
        <v>232611</v>
      </c>
      <c r="K38" s="1265">
        <v>244923</v>
      </c>
      <c r="L38" s="1265">
        <v>72514</v>
      </c>
      <c r="M38" s="1265">
        <v>830304</v>
      </c>
      <c r="N38" s="1265">
        <v>734748</v>
      </c>
      <c r="O38" s="1265">
        <v>508819</v>
      </c>
      <c r="P38" s="1265">
        <v>408262</v>
      </c>
      <c r="Q38" s="1265">
        <v>8787</v>
      </c>
      <c r="R38" s="1265">
        <v>166562</v>
      </c>
      <c r="S38" s="1265">
        <v>421240</v>
      </c>
      <c r="T38" s="1265">
        <v>17062</v>
      </c>
      <c r="U38" s="1265">
        <v>416212</v>
      </c>
      <c r="V38" s="1265">
        <v>511768</v>
      </c>
      <c r="W38" s="1265">
        <v>550169</v>
      </c>
      <c r="X38" s="1265">
        <v>466516</v>
      </c>
      <c r="Y38" s="1265">
        <v>9952573</v>
      </c>
      <c r="Z38" s="1265">
        <v>4379839</v>
      </c>
      <c r="AA38" s="1265">
        <v>395030</v>
      </c>
      <c r="AB38" s="1265">
        <v>2711348</v>
      </c>
      <c r="AC38" s="1265">
        <v>1720859</v>
      </c>
      <c r="AD38" s="1265">
        <v>1079247</v>
      </c>
      <c r="AE38" s="1265">
        <v>2872333</v>
      </c>
      <c r="AF38" s="1265">
        <v>3753545</v>
      </c>
      <c r="AG38" s="1265">
        <v>782646</v>
      </c>
      <c r="AH38" s="1265">
        <v>1560384</v>
      </c>
      <c r="AI38" s="1265">
        <v>1838833</v>
      </c>
      <c r="AJ38" s="1265">
        <v>0</v>
      </c>
      <c r="AK38" s="1265">
        <v>4773</v>
      </c>
      <c r="AL38" s="1267">
        <v>38413031</v>
      </c>
      <c r="AM38" s="1267">
        <v>0</v>
      </c>
      <c r="AN38" s="1266">
        <v>0</v>
      </c>
      <c r="AO38" s="1265">
        <v>0</v>
      </c>
      <c r="AP38" s="1265">
        <v>0</v>
      </c>
      <c r="AQ38" s="1265">
        <v>0</v>
      </c>
      <c r="AR38" s="1265">
        <v>0</v>
      </c>
      <c r="AS38" s="1265">
        <v>0</v>
      </c>
      <c r="AT38" s="1265">
        <v>38413031</v>
      </c>
      <c r="AU38" s="1265">
        <v>0</v>
      </c>
      <c r="AV38" s="1265">
        <v>0</v>
      </c>
      <c r="AW38" s="1265">
        <v>38413031</v>
      </c>
      <c r="AX38" s="1265">
        <v>0</v>
      </c>
      <c r="AY38" s="1268">
        <v>0</v>
      </c>
      <c r="AZ38" s="1269">
        <v>38413031</v>
      </c>
    </row>
    <row r="39" spans="2:52" ht="12.95" customHeight="1">
      <c r="B39" s="1270" t="s">
        <v>428</v>
      </c>
      <c r="C39" s="1263" t="s">
        <v>385</v>
      </c>
      <c r="D39" s="1264">
        <v>89875</v>
      </c>
      <c r="E39" s="1265">
        <v>7598</v>
      </c>
      <c r="F39" s="1265">
        <v>83747</v>
      </c>
      <c r="G39" s="1266">
        <v>9031</v>
      </c>
      <c r="H39" s="1265">
        <v>110065</v>
      </c>
      <c r="I39" s="1265">
        <v>17863</v>
      </c>
      <c r="J39" s="1265">
        <v>93060</v>
      </c>
      <c r="K39" s="1265">
        <v>47793</v>
      </c>
      <c r="L39" s="1265">
        <v>25106</v>
      </c>
      <c r="M39" s="1265">
        <v>207146</v>
      </c>
      <c r="N39" s="1265">
        <v>45048</v>
      </c>
      <c r="O39" s="1265">
        <v>52801</v>
      </c>
      <c r="P39" s="1265">
        <v>18653</v>
      </c>
      <c r="Q39" s="1265">
        <v>194</v>
      </c>
      <c r="R39" s="1265">
        <v>2430</v>
      </c>
      <c r="S39" s="1265">
        <v>38899</v>
      </c>
      <c r="T39" s="1265">
        <v>812</v>
      </c>
      <c r="U39" s="1265">
        <v>50807</v>
      </c>
      <c r="V39" s="1265">
        <v>255399</v>
      </c>
      <c r="W39" s="1265">
        <v>54123</v>
      </c>
      <c r="X39" s="1265">
        <v>31707</v>
      </c>
      <c r="Y39" s="1265">
        <v>394572</v>
      </c>
      <c r="Z39" s="1265">
        <v>74121</v>
      </c>
      <c r="AA39" s="1265">
        <v>140841</v>
      </c>
      <c r="AB39" s="1265">
        <v>198501</v>
      </c>
      <c r="AC39" s="1265">
        <v>292582</v>
      </c>
      <c r="AD39" s="1265">
        <v>5263</v>
      </c>
      <c r="AE39" s="1265">
        <v>261413</v>
      </c>
      <c r="AF39" s="1265">
        <v>120399</v>
      </c>
      <c r="AG39" s="1265">
        <v>9674</v>
      </c>
      <c r="AH39" s="1265">
        <v>130879</v>
      </c>
      <c r="AI39" s="1265">
        <v>54020</v>
      </c>
      <c r="AJ39" s="1265">
        <v>0</v>
      </c>
      <c r="AK39" s="1265">
        <v>0</v>
      </c>
      <c r="AL39" s="1267">
        <v>2924422</v>
      </c>
      <c r="AM39" s="1280">
        <v>0</v>
      </c>
      <c r="AN39" s="1281">
        <v>125056</v>
      </c>
      <c r="AO39" s="1282">
        <v>0</v>
      </c>
      <c r="AP39" s="1282">
        <v>0</v>
      </c>
      <c r="AQ39" s="1282">
        <v>0</v>
      </c>
      <c r="AR39" s="1282">
        <v>0</v>
      </c>
      <c r="AS39" s="1282">
        <v>125056</v>
      </c>
      <c r="AT39" s="1282">
        <v>3049478</v>
      </c>
      <c r="AU39" s="1282">
        <v>1279301</v>
      </c>
      <c r="AV39" s="1282">
        <v>1404357</v>
      </c>
      <c r="AW39" s="1282">
        <v>4328779</v>
      </c>
      <c r="AX39" s="1282">
        <v>0</v>
      </c>
      <c r="AY39" s="1283">
        <v>1404357</v>
      </c>
      <c r="AZ39" s="1284">
        <v>4328779</v>
      </c>
    </row>
    <row r="40" spans="2:52" ht="12.95" customHeight="1">
      <c r="B40" s="1285" t="s">
        <v>429</v>
      </c>
      <c r="C40" s="1286" t="s">
        <v>430</v>
      </c>
      <c r="D40" s="1287">
        <v>58692060</v>
      </c>
      <c r="E40" s="1288">
        <v>8934349</v>
      </c>
      <c r="F40" s="1288">
        <v>228069998</v>
      </c>
      <c r="G40" s="1289">
        <v>30449296</v>
      </c>
      <c r="H40" s="1288">
        <v>138620727</v>
      </c>
      <c r="I40" s="1288">
        <v>71143609</v>
      </c>
      <c r="J40" s="1288">
        <v>345327339</v>
      </c>
      <c r="K40" s="1288">
        <v>41087917</v>
      </c>
      <c r="L40" s="1288">
        <v>39514511</v>
      </c>
      <c r="M40" s="1288">
        <v>194955701</v>
      </c>
      <c r="N40" s="1288">
        <v>93777519</v>
      </c>
      <c r="O40" s="1288">
        <v>102693869</v>
      </c>
      <c r="P40" s="1288">
        <v>71423120</v>
      </c>
      <c r="Q40" s="1288">
        <v>1503866</v>
      </c>
      <c r="R40" s="1288">
        <v>23921941</v>
      </c>
      <c r="S40" s="1288">
        <v>152481169</v>
      </c>
      <c r="T40" s="1288">
        <v>3847152</v>
      </c>
      <c r="U40" s="1288">
        <v>105191328</v>
      </c>
      <c r="V40" s="1288">
        <v>268579375</v>
      </c>
      <c r="W40" s="1288">
        <v>82043923</v>
      </c>
      <c r="X40" s="1288">
        <v>19599655</v>
      </c>
      <c r="Y40" s="1288">
        <v>240462236</v>
      </c>
      <c r="Z40" s="1288">
        <v>108418372</v>
      </c>
      <c r="AA40" s="1288">
        <v>60352993</v>
      </c>
      <c r="AB40" s="1288">
        <v>238545096</v>
      </c>
      <c r="AC40" s="1288">
        <v>83833902</v>
      </c>
      <c r="AD40" s="1288">
        <v>44464846</v>
      </c>
      <c r="AE40" s="1288">
        <v>53713485</v>
      </c>
      <c r="AF40" s="1288">
        <v>177761079</v>
      </c>
      <c r="AG40" s="1288">
        <v>22547715</v>
      </c>
      <c r="AH40" s="1288">
        <v>160140437</v>
      </c>
      <c r="AI40" s="1288">
        <v>133310520</v>
      </c>
      <c r="AJ40" s="1288">
        <v>38413031</v>
      </c>
      <c r="AK40" s="1288">
        <v>3971183</v>
      </c>
      <c r="AL40" s="1290">
        <v>3447793319</v>
      </c>
      <c r="AM40" s="1291">
        <v>129381594</v>
      </c>
      <c r="AN40" s="1292">
        <v>1821862157</v>
      </c>
      <c r="AO40" s="1293">
        <v>691389426</v>
      </c>
      <c r="AP40" s="1293">
        <v>192221226</v>
      </c>
      <c r="AQ40" s="1293">
        <v>686996814</v>
      </c>
      <c r="AR40" s="1293">
        <v>20108637</v>
      </c>
      <c r="AS40" s="1293">
        <v>3541959854</v>
      </c>
      <c r="AT40" s="1293">
        <v>6989753173</v>
      </c>
      <c r="AU40" s="1293">
        <v>2272584001</v>
      </c>
      <c r="AV40" s="1293">
        <v>5814543855</v>
      </c>
      <c r="AW40" s="1293">
        <v>9262337174</v>
      </c>
      <c r="AX40" s="1293">
        <v>-2099649562</v>
      </c>
      <c r="AY40" s="1294">
        <v>3714894293</v>
      </c>
      <c r="AZ40" s="1295">
        <v>7162687612</v>
      </c>
    </row>
    <row r="41" spans="2:52" ht="12.95" customHeight="1">
      <c r="B41" s="1270" t="s">
        <v>431</v>
      </c>
      <c r="C41" s="1263" t="s">
        <v>432</v>
      </c>
      <c r="D41" s="1264">
        <v>298952</v>
      </c>
      <c r="E41" s="1265">
        <v>984821</v>
      </c>
      <c r="F41" s="1265">
        <v>4718862</v>
      </c>
      <c r="G41" s="1266">
        <v>687800</v>
      </c>
      <c r="H41" s="1265">
        <v>3992963</v>
      </c>
      <c r="I41" s="1265">
        <v>2313016</v>
      </c>
      <c r="J41" s="1265">
        <v>1809762</v>
      </c>
      <c r="K41" s="1265">
        <v>1434949</v>
      </c>
      <c r="L41" s="1265">
        <v>469057</v>
      </c>
      <c r="M41" s="1265">
        <v>4326751</v>
      </c>
      <c r="N41" s="1265">
        <v>3508774</v>
      </c>
      <c r="O41" s="1265">
        <v>2332622</v>
      </c>
      <c r="P41" s="1265">
        <v>2473365</v>
      </c>
      <c r="Q41" s="1265">
        <v>64342</v>
      </c>
      <c r="R41" s="1265">
        <v>664444</v>
      </c>
      <c r="S41" s="1265">
        <v>3133116</v>
      </c>
      <c r="T41" s="1265">
        <v>118161</v>
      </c>
      <c r="U41" s="1265">
        <v>3685759</v>
      </c>
      <c r="V41" s="1265">
        <v>7828217</v>
      </c>
      <c r="W41" s="1265">
        <v>1395837</v>
      </c>
      <c r="X41" s="1265">
        <v>1364725</v>
      </c>
      <c r="Y41" s="1265">
        <v>19553632</v>
      </c>
      <c r="Z41" s="1265">
        <v>8411883</v>
      </c>
      <c r="AA41" s="1265">
        <v>941239</v>
      </c>
      <c r="AB41" s="1265">
        <v>8141233</v>
      </c>
      <c r="AC41" s="1265">
        <v>15109609</v>
      </c>
      <c r="AD41" s="1265">
        <v>3135685</v>
      </c>
      <c r="AE41" s="1265">
        <v>2362081</v>
      </c>
      <c r="AF41" s="1265">
        <v>6388643</v>
      </c>
      <c r="AG41" s="1265">
        <v>1474086</v>
      </c>
      <c r="AH41" s="1265">
        <v>8051981</v>
      </c>
      <c r="AI41" s="1265">
        <v>8164860</v>
      </c>
      <c r="AJ41" s="1265">
        <v>0</v>
      </c>
      <c r="AK41" s="1265">
        <v>40367</v>
      </c>
      <c r="AL41" s="1267">
        <v>129381594</v>
      </c>
      <c r="AM41" s="1241"/>
      <c r="AN41" s="1242"/>
      <c r="AO41" s="1242"/>
      <c r="AP41" s="1242"/>
      <c r="AQ41" s="1242"/>
      <c r="AR41" s="1242"/>
      <c r="AS41" s="1242"/>
      <c r="AT41" s="1242"/>
      <c r="AU41" s="1242"/>
      <c r="AV41" s="1242"/>
      <c r="AW41" s="1242"/>
      <c r="AX41" s="1242"/>
      <c r="AY41" s="1242"/>
      <c r="AZ41" s="1242"/>
    </row>
    <row r="42" spans="2:52" ht="12.95" customHeight="1">
      <c r="B42" s="1270" t="s">
        <v>433</v>
      </c>
      <c r="C42" s="1263" t="s">
        <v>24</v>
      </c>
      <c r="D42" s="1264">
        <v>10488978</v>
      </c>
      <c r="E42" s="1265">
        <v>2486733</v>
      </c>
      <c r="F42" s="1265">
        <v>57005036</v>
      </c>
      <c r="G42" s="1266">
        <v>10346945</v>
      </c>
      <c r="H42" s="1265">
        <v>39732854</v>
      </c>
      <c r="I42" s="1265">
        <v>13911102</v>
      </c>
      <c r="J42" s="1265">
        <v>8629018</v>
      </c>
      <c r="K42" s="1265">
        <v>15650777</v>
      </c>
      <c r="L42" s="1265">
        <v>4827378</v>
      </c>
      <c r="M42" s="1265">
        <v>14860771</v>
      </c>
      <c r="N42" s="1265">
        <v>42702400</v>
      </c>
      <c r="O42" s="1265">
        <v>33327347</v>
      </c>
      <c r="P42" s="1265">
        <v>22604161</v>
      </c>
      <c r="Q42" s="1265">
        <v>380526</v>
      </c>
      <c r="R42" s="1265">
        <v>6069404</v>
      </c>
      <c r="S42" s="1265">
        <v>26619895</v>
      </c>
      <c r="T42" s="1265">
        <v>1570749</v>
      </c>
      <c r="U42" s="1265">
        <v>43817342</v>
      </c>
      <c r="V42" s="1265">
        <v>171479886</v>
      </c>
      <c r="W42" s="1265">
        <v>12346534</v>
      </c>
      <c r="X42" s="1265">
        <v>22204384</v>
      </c>
      <c r="Y42" s="1265">
        <v>344677450</v>
      </c>
      <c r="Z42" s="1265">
        <v>88387808</v>
      </c>
      <c r="AA42" s="1265">
        <v>10704324</v>
      </c>
      <c r="AB42" s="1265">
        <v>148671077</v>
      </c>
      <c r="AC42" s="1265">
        <v>53079767</v>
      </c>
      <c r="AD42" s="1265">
        <v>99710747</v>
      </c>
      <c r="AE42" s="1265">
        <v>152007521</v>
      </c>
      <c r="AF42" s="1265">
        <v>217520062</v>
      </c>
      <c r="AG42" s="1265">
        <v>27627437</v>
      </c>
      <c r="AH42" s="1265">
        <v>115234563</v>
      </c>
      <c r="AI42" s="1265">
        <v>93563238</v>
      </c>
      <c r="AJ42" s="1265">
        <v>0</v>
      </c>
      <c r="AK42" s="1265">
        <v>110237</v>
      </c>
      <c r="AL42" s="1267">
        <v>1912356451</v>
      </c>
      <c r="AM42" s="1264"/>
      <c r="AN42" s="1265"/>
      <c r="AO42" s="1265"/>
      <c r="AP42" s="1265"/>
      <c r="AQ42" s="1265"/>
      <c r="AR42" s="1265"/>
      <c r="AS42" s="1265"/>
      <c r="AT42" s="1265"/>
      <c r="AU42" s="1265"/>
      <c r="AV42" s="1265"/>
      <c r="AW42" s="1265"/>
      <c r="AX42" s="1265"/>
      <c r="AY42" s="1265"/>
      <c r="AZ42" s="1265"/>
    </row>
    <row r="43" spans="2:52" ht="12.95" customHeight="1">
      <c r="B43" s="1270" t="s">
        <v>434</v>
      </c>
      <c r="C43" s="1263" t="s">
        <v>435</v>
      </c>
      <c r="D43" s="1264">
        <v>33473965</v>
      </c>
      <c r="E43" s="1265">
        <v>1054407</v>
      </c>
      <c r="F43" s="1265">
        <v>27341054</v>
      </c>
      <c r="G43" s="1266">
        <v>603419</v>
      </c>
      <c r="H43" s="1265">
        <v>13463257</v>
      </c>
      <c r="I43" s="1265">
        <v>8932674</v>
      </c>
      <c r="J43" s="1265">
        <v>7423308</v>
      </c>
      <c r="K43" s="1265">
        <v>5406346</v>
      </c>
      <c r="L43" s="1265">
        <v>2157274</v>
      </c>
      <c r="M43" s="1265">
        <v>2891507</v>
      </c>
      <c r="N43" s="1265">
        <v>6824713</v>
      </c>
      <c r="O43" s="1265">
        <v>7120455</v>
      </c>
      <c r="P43" s="1265">
        <v>1578740</v>
      </c>
      <c r="Q43" s="1265">
        <v>48704</v>
      </c>
      <c r="R43" s="1265">
        <v>373696</v>
      </c>
      <c r="S43" s="1265">
        <v>2014699</v>
      </c>
      <c r="T43" s="1265">
        <v>302835</v>
      </c>
      <c r="U43" s="1265">
        <v>10142689</v>
      </c>
      <c r="V43" s="1265">
        <v>-1175522</v>
      </c>
      <c r="W43" s="1265">
        <v>3856584</v>
      </c>
      <c r="X43" s="1265">
        <v>5177918</v>
      </c>
      <c r="Y43" s="1265">
        <v>147386219</v>
      </c>
      <c r="Z43" s="1265">
        <v>60193374</v>
      </c>
      <c r="AA43" s="1265">
        <v>181903694</v>
      </c>
      <c r="AB43" s="1265">
        <v>18703527</v>
      </c>
      <c r="AC43" s="1265">
        <v>22063134</v>
      </c>
      <c r="AD43" s="1265">
        <v>0</v>
      </c>
      <c r="AE43" s="1265">
        <v>612655</v>
      </c>
      <c r="AF43" s="1265">
        <v>23118691</v>
      </c>
      <c r="AG43" s="1265">
        <v>623714</v>
      </c>
      <c r="AH43" s="1265">
        <v>33099704</v>
      </c>
      <c r="AI43" s="1265">
        <v>43842995</v>
      </c>
      <c r="AJ43" s="1265">
        <v>0</v>
      </c>
      <c r="AK43" s="1265">
        <v>-108873</v>
      </c>
      <c r="AL43" s="1267">
        <v>670451556</v>
      </c>
      <c r="AM43" s="1264"/>
      <c r="AN43" s="1265"/>
      <c r="AO43" s="1265"/>
      <c r="AP43" s="1265"/>
      <c r="AQ43" s="1265"/>
      <c r="AR43" s="1265"/>
      <c r="AS43" s="1265"/>
      <c r="AT43" s="1265"/>
      <c r="AU43" s="1265"/>
      <c r="AV43" s="1265"/>
      <c r="AW43" s="1265"/>
      <c r="AX43" s="1265"/>
      <c r="AY43" s="1265"/>
      <c r="AZ43" s="1265"/>
    </row>
    <row r="44" spans="2:52" ht="12.95" customHeight="1">
      <c r="B44" s="1270" t="s">
        <v>436</v>
      </c>
      <c r="C44" s="1263" t="s">
        <v>26</v>
      </c>
      <c r="D44" s="1264">
        <v>20966066</v>
      </c>
      <c r="E44" s="1265">
        <v>1602530</v>
      </c>
      <c r="F44" s="1265">
        <v>8514759</v>
      </c>
      <c r="G44" s="1266">
        <v>1384442</v>
      </c>
      <c r="H44" s="1265">
        <v>7117416</v>
      </c>
      <c r="I44" s="1265">
        <v>7129908</v>
      </c>
      <c r="J44" s="1265">
        <v>3838150</v>
      </c>
      <c r="K44" s="1265">
        <v>2929717</v>
      </c>
      <c r="L44" s="1265">
        <v>1373605</v>
      </c>
      <c r="M44" s="1265">
        <v>3513823</v>
      </c>
      <c r="N44" s="1265">
        <v>3554565</v>
      </c>
      <c r="O44" s="1265">
        <v>4487855</v>
      </c>
      <c r="P44" s="1265">
        <v>2289968</v>
      </c>
      <c r="Q44" s="1265">
        <v>24900</v>
      </c>
      <c r="R44" s="1265">
        <v>2804046</v>
      </c>
      <c r="S44" s="1265">
        <v>4040935</v>
      </c>
      <c r="T44" s="1265">
        <v>67235</v>
      </c>
      <c r="U44" s="1265">
        <v>7340549</v>
      </c>
      <c r="V44" s="1265">
        <v>27738401</v>
      </c>
      <c r="W44" s="1265">
        <v>14936585</v>
      </c>
      <c r="X44" s="1265">
        <v>10854285</v>
      </c>
      <c r="Y44" s="1265">
        <v>52815708</v>
      </c>
      <c r="Z44" s="1265">
        <v>34911387</v>
      </c>
      <c r="AA44" s="1265">
        <v>149867850</v>
      </c>
      <c r="AB44" s="1265">
        <v>31077925</v>
      </c>
      <c r="AC44" s="1265">
        <v>38514285</v>
      </c>
      <c r="AD44" s="1265">
        <v>83670778</v>
      </c>
      <c r="AE44" s="1265">
        <v>36474826</v>
      </c>
      <c r="AF44" s="1265">
        <v>29401444</v>
      </c>
      <c r="AG44" s="1265">
        <v>3059557</v>
      </c>
      <c r="AH44" s="1265">
        <v>57609092</v>
      </c>
      <c r="AI44" s="1265">
        <v>28205916</v>
      </c>
      <c r="AJ44" s="1265">
        <v>0</v>
      </c>
      <c r="AK44" s="1265">
        <v>211922</v>
      </c>
      <c r="AL44" s="1267">
        <v>682330430</v>
      </c>
      <c r="AM44" s="1264"/>
      <c r="AN44" s="1265"/>
      <c r="AO44" s="1265"/>
      <c r="AP44" s="1265"/>
      <c r="AQ44" s="1265"/>
      <c r="AR44" s="1265"/>
      <c r="AS44" s="1265"/>
      <c r="AT44" s="1265"/>
      <c r="AU44" s="1265"/>
      <c r="AV44" s="1265"/>
      <c r="AW44" s="1265"/>
      <c r="AX44" s="1265"/>
      <c r="AY44" s="1265"/>
      <c r="AZ44" s="1265"/>
    </row>
    <row r="45" spans="2:52" ht="12.95" customHeight="1">
      <c r="B45" s="1270" t="s">
        <v>437</v>
      </c>
      <c r="C45" s="1263" t="s">
        <v>438</v>
      </c>
      <c r="D45" s="1264">
        <v>2569353</v>
      </c>
      <c r="E45" s="1265">
        <v>712010</v>
      </c>
      <c r="F45" s="1265">
        <v>7103467</v>
      </c>
      <c r="G45" s="1266">
        <v>1207986</v>
      </c>
      <c r="H45" s="1265">
        <v>5526710</v>
      </c>
      <c r="I45" s="1265">
        <v>1921836</v>
      </c>
      <c r="J45" s="1265">
        <v>99035658</v>
      </c>
      <c r="K45" s="1265">
        <v>2276710</v>
      </c>
      <c r="L45" s="1265">
        <v>878320</v>
      </c>
      <c r="M45" s="1265">
        <v>7915794</v>
      </c>
      <c r="N45" s="1265">
        <v>4463905</v>
      </c>
      <c r="O45" s="1265">
        <v>3198086</v>
      </c>
      <c r="P45" s="1265">
        <v>1575776</v>
      </c>
      <c r="Q45" s="1265">
        <v>29845</v>
      </c>
      <c r="R45" s="1265">
        <v>510392</v>
      </c>
      <c r="S45" s="1265">
        <v>5264875</v>
      </c>
      <c r="T45" s="1265">
        <v>152694</v>
      </c>
      <c r="U45" s="1265">
        <v>4610674</v>
      </c>
      <c r="V45" s="1265">
        <v>14760726</v>
      </c>
      <c r="W45" s="1265">
        <v>7704771</v>
      </c>
      <c r="X45" s="1265">
        <v>3588939</v>
      </c>
      <c r="Y45" s="1265">
        <v>54686687</v>
      </c>
      <c r="Z45" s="1265">
        <v>9728225</v>
      </c>
      <c r="AA45" s="1265">
        <v>22685240</v>
      </c>
      <c r="AB45" s="1265">
        <v>16991125</v>
      </c>
      <c r="AC45" s="1265">
        <v>6992973</v>
      </c>
      <c r="AD45" s="1265">
        <v>15686</v>
      </c>
      <c r="AE45" s="1265">
        <v>60349</v>
      </c>
      <c r="AF45" s="1265">
        <v>296542</v>
      </c>
      <c r="AG45" s="1265">
        <v>1222958</v>
      </c>
      <c r="AH45" s="1265">
        <v>24489934</v>
      </c>
      <c r="AI45" s="1265">
        <v>27949273</v>
      </c>
      <c r="AJ45" s="1265">
        <v>0</v>
      </c>
      <c r="AK45" s="1265">
        <v>103943</v>
      </c>
      <c r="AL45" s="1267">
        <v>340231462</v>
      </c>
      <c r="AM45" s="1264"/>
      <c r="AN45" s="1265"/>
      <c r="AO45" s="1265"/>
      <c r="AP45" s="1265"/>
      <c r="AQ45" s="1265"/>
      <c r="AR45" s="1265"/>
      <c r="AS45" s="1265"/>
      <c r="AT45" s="1265"/>
      <c r="AU45" s="1265"/>
      <c r="AV45" s="1265"/>
      <c r="AW45" s="1265"/>
      <c r="AX45" s="1265"/>
      <c r="AY45" s="1265"/>
      <c r="AZ45" s="1265"/>
    </row>
    <row r="46" spans="2:52" ht="12.95" customHeight="1">
      <c r="B46" s="1270" t="s">
        <v>439</v>
      </c>
      <c r="C46" s="1263" t="s">
        <v>440</v>
      </c>
      <c r="D46" s="1264">
        <v>0</v>
      </c>
      <c r="E46" s="1265">
        <v>0</v>
      </c>
      <c r="F46" s="1265">
        <v>-5177848</v>
      </c>
      <c r="G46" s="1266">
        <v>0</v>
      </c>
      <c r="H46" s="1265">
        <v>0</v>
      </c>
      <c r="I46" s="1265">
        <v>0</v>
      </c>
      <c r="J46" s="1265">
        <v>0</v>
      </c>
      <c r="K46" s="1265">
        <v>0</v>
      </c>
      <c r="L46" s="1265">
        <v>0</v>
      </c>
      <c r="M46" s="1265">
        <v>0</v>
      </c>
      <c r="N46" s="1265">
        <v>0</v>
      </c>
      <c r="O46" s="1265">
        <v>0</v>
      </c>
      <c r="P46" s="1265">
        <v>0</v>
      </c>
      <c r="Q46" s="1265">
        <v>0</v>
      </c>
      <c r="R46" s="1265">
        <v>0</v>
      </c>
      <c r="S46" s="1265">
        <v>0</v>
      </c>
      <c r="T46" s="1265">
        <v>0</v>
      </c>
      <c r="U46" s="1265">
        <v>0</v>
      </c>
      <c r="V46" s="1265">
        <v>-320088</v>
      </c>
      <c r="W46" s="1265">
        <v>0</v>
      </c>
      <c r="X46" s="1265">
        <v>-372001</v>
      </c>
      <c r="Y46" s="1265">
        <v>-17901</v>
      </c>
      <c r="Z46" s="1265">
        <v>-1476533</v>
      </c>
      <c r="AA46" s="1265">
        <v>0</v>
      </c>
      <c r="AB46" s="1265">
        <v>-391163</v>
      </c>
      <c r="AC46" s="1265">
        <v>-118094</v>
      </c>
      <c r="AD46" s="1265">
        <v>0</v>
      </c>
      <c r="AE46" s="1265">
        <v>0</v>
      </c>
      <c r="AF46" s="1265">
        <v>0</v>
      </c>
      <c r="AG46" s="1265">
        <v>-10334529</v>
      </c>
      <c r="AH46" s="1265">
        <v>-1635587</v>
      </c>
      <c r="AI46" s="1265">
        <v>-13456</v>
      </c>
      <c r="AJ46" s="1265">
        <v>0</v>
      </c>
      <c r="AK46" s="1265">
        <v>0</v>
      </c>
      <c r="AL46" s="1267">
        <v>-19857200</v>
      </c>
      <c r="AM46" s="1264"/>
      <c r="AN46" s="1265"/>
      <c r="AO46" s="1265"/>
      <c r="AP46" s="1265"/>
      <c r="AQ46" s="1265"/>
      <c r="AR46" s="1265"/>
      <c r="AS46" s="1265"/>
      <c r="AT46" s="1265"/>
      <c r="AU46" s="1265"/>
      <c r="AV46" s="1265"/>
      <c r="AW46" s="1265"/>
      <c r="AX46" s="1265"/>
      <c r="AY46" s="1265"/>
      <c r="AZ46" s="1265"/>
    </row>
    <row r="47" spans="2:52" ht="12.95" customHeight="1">
      <c r="B47" s="1285" t="s">
        <v>441</v>
      </c>
      <c r="C47" s="1286" t="s">
        <v>27</v>
      </c>
      <c r="D47" s="1287">
        <v>67797314</v>
      </c>
      <c r="E47" s="1288">
        <v>6840501</v>
      </c>
      <c r="F47" s="1288">
        <v>99505330</v>
      </c>
      <c r="G47" s="1289">
        <v>14230592</v>
      </c>
      <c r="H47" s="1288">
        <v>69833200</v>
      </c>
      <c r="I47" s="1288">
        <v>34208536</v>
      </c>
      <c r="J47" s="1288">
        <v>120735896</v>
      </c>
      <c r="K47" s="1288">
        <v>27698499</v>
      </c>
      <c r="L47" s="1288">
        <v>9705634</v>
      </c>
      <c r="M47" s="1288">
        <v>33508646</v>
      </c>
      <c r="N47" s="1288">
        <v>61054357</v>
      </c>
      <c r="O47" s="1288">
        <v>50466365</v>
      </c>
      <c r="P47" s="1288">
        <v>30522010</v>
      </c>
      <c r="Q47" s="1288">
        <v>548317</v>
      </c>
      <c r="R47" s="1288">
        <v>10421982</v>
      </c>
      <c r="S47" s="1288">
        <v>41073520</v>
      </c>
      <c r="T47" s="1288">
        <v>2211674</v>
      </c>
      <c r="U47" s="1288">
        <v>69597013</v>
      </c>
      <c r="V47" s="1288">
        <v>220311620</v>
      </c>
      <c r="W47" s="1288">
        <v>40240311</v>
      </c>
      <c r="X47" s="1288">
        <v>42818250</v>
      </c>
      <c r="Y47" s="1288">
        <v>619101795</v>
      </c>
      <c r="Z47" s="1288">
        <v>200156144</v>
      </c>
      <c r="AA47" s="1288">
        <v>366102347</v>
      </c>
      <c r="AB47" s="1288">
        <v>223193724</v>
      </c>
      <c r="AC47" s="1288">
        <v>135641674</v>
      </c>
      <c r="AD47" s="1288">
        <v>186532896</v>
      </c>
      <c r="AE47" s="1288">
        <v>191517432</v>
      </c>
      <c r="AF47" s="1288">
        <v>276725382</v>
      </c>
      <c r="AG47" s="1288">
        <v>23673223</v>
      </c>
      <c r="AH47" s="1288">
        <v>236849687</v>
      </c>
      <c r="AI47" s="1288">
        <v>201712826</v>
      </c>
      <c r="AJ47" s="1288">
        <v>0</v>
      </c>
      <c r="AK47" s="1288">
        <v>357596</v>
      </c>
      <c r="AL47" s="1296">
        <v>3714894293</v>
      </c>
      <c r="AM47" s="1264"/>
      <c r="AN47" s="1265"/>
      <c r="AO47" s="1265"/>
      <c r="AP47" s="1265"/>
      <c r="AQ47" s="1265"/>
      <c r="AR47" s="1265"/>
      <c r="AS47" s="1265"/>
      <c r="AT47" s="1265"/>
      <c r="AU47" s="1265"/>
      <c r="AV47" s="1265"/>
      <c r="AW47" s="1265"/>
      <c r="AX47" s="1265"/>
      <c r="AY47" s="1265"/>
      <c r="AZ47" s="1265"/>
    </row>
    <row r="48" spans="2:52" ht="12.95" customHeight="1">
      <c r="B48" s="1297" t="s">
        <v>442</v>
      </c>
      <c r="C48" s="1298" t="s">
        <v>23</v>
      </c>
      <c r="D48" s="970">
        <v>126489374</v>
      </c>
      <c r="E48" s="1299">
        <v>15774850</v>
      </c>
      <c r="F48" s="1299">
        <v>327575328</v>
      </c>
      <c r="G48" s="1300">
        <v>44679888</v>
      </c>
      <c r="H48" s="1299">
        <v>208453927</v>
      </c>
      <c r="I48" s="1299">
        <v>105352145</v>
      </c>
      <c r="J48" s="1299">
        <v>466063235</v>
      </c>
      <c r="K48" s="1299">
        <v>68786416</v>
      </c>
      <c r="L48" s="1299">
        <v>49220145</v>
      </c>
      <c r="M48" s="1299">
        <v>228464347</v>
      </c>
      <c r="N48" s="1299">
        <v>154831876</v>
      </c>
      <c r="O48" s="1299">
        <v>153160234</v>
      </c>
      <c r="P48" s="1299">
        <v>101945130</v>
      </c>
      <c r="Q48" s="1299">
        <v>2052183</v>
      </c>
      <c r="R48" s="1299">
        <v>34343923</v>
      </c>
      <c r="S48" s="1299">
        <v>193554689</v>
      </c>
      <c r="T48" s="1299">
        <v>6058826</v>
      </c>
      <c r="U48" s="1299">
        <v>174788341</v>
      </c>
      <c r="V48" s="1299">
        <v>488890995</v>
      </c>
      <c r="W48" s="1299">
        <v>122284234</v>
      </c>
      <c r="X48" s="1299">
        <v>62417905</v>
      </c>
      <c r="Y48" s="1299">
        <v>859564031</v>
      </c>
      <c r="Z48" s="1299">
        <v>308574516</v>
      </c>
      <c r="AA48" s="1299">
        <v>426455340</v>
      </c>
      <c r="AB48" s="1299">
        <v>461738820</v>
      </c>
      <c r="AC48" s="1299">
        <v>219475576</v>
      </c>
      <c r="AD48" s="1299">
        <v>230997742</v>
      </c>
      <c r="AE48" s="1299">
        <v>245230917</v>
      </c>
      <c r="AF48" s="1299">
        <v>454486461</v>
      </c>
      <c r="AG48" s="1299">
        <v>46220938</v>
      </c>
      <c r="AH48" s="1299">
        <v>396990124</v>
      </c>
      <c r="AI48" s="1299">
        <v>335023346</v>
      </c>
      <c r="AJ48" s="1299">
        <v>38413031</v>
      </c>
      <c r="AK48" s="1299">
        <v>4328779</v>
      </c>
      <c r="AL48" s="1301">
        <v>7162687612</v>
      </c>
      <c r="AM48" s="1264"/>
      <c r="AN48" s="1265"/>
      <c r="AO48" s="1265"/>
      <c r="AP48" s="1265"/>
      <c r="AQ48" s="1265"/>
      <c r="AR48" s="1265"/>
      <c r="AS48" s="1265"/>
      <c r="AT48" s="1265"/>
      <c r="AU48" s="1265"/>
      <c r="AV48" s="1265"/>
      <c r="AW48" s="1265"/>
      <c r="AX48" s="1265"/>
      <c r="AY48" s="1265"/>
      <c r="AZ48" s="1265"/>
    </row>
    <row r="49" ht="12.95" customHeight="1"/>
  </sheetData>
  <phoneticPr fontId="7"/>
  <printOptions horizontalCentered="1"/>
  <pageMargins left="0.59055118110236227" right="0.59055118110236227" top="0.78740157480314965" bottom="0.78740157480314965" header="0.51181102362204722" footer="0.51181102362204722"/>
  <pageSetup paperSize="9" scale="60"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B1:DY177"/>
  <sheetViews>
    <sheetView showGridLines="0" zoomScale="80" zoomScaleNormal="80" zoomScalePageLayoutView="90" workbookViewId="0">
      <selection activeCell="DE28" sqref="DE28"/>
    </sheetView>
  </sheetViews>
  <sheetFormatPr defaultColWidth="8.875" defaultRowHeight="12"/>
  <cols>
    <col min="1" max="1" width="1" style="411" customWidth="1"/>
    <col min="2" max="2" width="3.625" style="413" bestFit="1" customWidth="1"/>
    <col min="3" max="3" width="33.125" style="411" bestFit="1" customWidth="1"/>
    <col min="4" max="5" width="11" style="411" bestFit="1" customWidth="1"/>
    <col min="6" max="6" width="11.125" style="411" bestFit="1" customWidth="1"/>
    <col min="7" max="7" width="10" style="411" bestFit="1" customWidth="1"/>
    <col min="8" max="8" width="11" style="411" bestFit="1" customWidth="1"/>
    <col min="9" max="9" width="12.5" style="411" bestFit="1" customWidth="1"/>
    <col min="10" max="10" width="11" style="411" bestFit="1" customWidth="1"/>
    <col min="11" max="11" width="10.875" style="411" customWidth="1"/>
    <col min="12" max="12" width="11.125" style="411" hidden="1" customWidth="1"/>
    <col min="13" max="13" width="11" style="411" hidden="1" customWidth="1"/>
    <col min="14" max="14" width="10.125" style="411" hidden="1" customWidth="1"/>
    <col min="15" max="21" width="11" style="411" hidden="1" customWidth="1"/>
    <col min="22" max="24" width="10.125" style="411" hidden="1" customWidth="1"/>
    <col min="25" max="27" width="11" style="411" hidden="1" customWidth="1"/>
    <col min="28" max="28" width="7.625" style="411" hidden="1" customWidth="1"/>
    <col min="29" max="30" width="10.125" style="411" hidden="1" customWidth="1"/>
    <col min="31" max="32" width="11.125" style="411" hidden="1" customWidth="1"/>
    <col min="33" max="33" width="10.125" style="411" hidden="1" customWidth="1"/>
    <col min="34" max="34" width="11" style="416" hidden="1" customWidth="1"/>
    <col min="35" max="35" width="10.125" style="411" hidden="1" customWidth="1"/>
    <col min="36" max="38" width="11" style="411" hidden="1" customWidth="1"/>
    <col min="39" max="39" width="10.125" style="411" hidden="1" customWidth="1"/>
    <col min="40" max="40" width="11" style="411" hidden="1" customWidth="1"/>
    <col min="41" max="42" width="10.125" style="411" hidden="1" customWidth="1"/>
    <col min="43" max="43" width="9.125" style="411" hidden="1" customWidth="1"/>
    <col min="44" max="44" width="11.125" style="411" hidden="1" customWidth="1"/>
    <col min="45" max="45" width="11" style="411" hidden="1" customWidth="1"/>
    <col min="46" max="46" width="11.125" style="411" hidden="1" customWidth="1"/>
    <col min="47" max="54" width="11" style="411" hidden="1" customWidth="1"/>
    <col min="55" max="55" width="9.125" style="411" hidden="1" customWidth="1"/>
    <col min="56" max="57" width="11" style="411" hidden="1" customWidth="1"/>
    <col min="58" max="59" width="10.125" style="411" hidden="1" customWidth="1"/>
    <col min="60" max="60" width="11" style="411" hidden="1" customWidth="1"/>
    <col min="61" max="61" width="10.375" style="411" hidden="1" customWidth="1"/>
    <col min="62" max="62" width="11" style="411" hidden="1" customWidth="1"/>
    <col min="63" max="63" width="11.125" style="411" hidden="1" customWidth="1"/>
    <col min="64" max="64" width="11" style="416" hidden="1" customWidth="1"/>
    <col min="65" max="65" width="9.125" style="411" hidden="1" customWidth="1"/>
    <col min="66" max="67" width="11" style="411" hidden="1" customWidth="1"/>
    <col min="68" max="68" width="11.125" style="411" hidden="1" customWidth="1"/>
    <col min="69" max="69" width="10.125" style="411" hidden="1" customWidth="1"/>
    <col min="70" max="70" width="11.125" style="411" hidden="1" customWidth="1"/>
    <col min="71" max="71" width="11" style="411" hidden="1" customWidth="1"/>
    <col min="72" max="72" width="11.125" style="411" hidden="1" customWidth="1"/>
    <col min="73" max="73" width="11" style="411" hidden="1" customWidth="1"/>
    <col min="74" max="75" width="10.125" style="411" hidden="1" customWidth="1"/>
    <col min="76" max="77" width="11.125" style="411" hidden="1" customWidth="1"/>
    <col min="78" max="78" width="11" style="411" hidden="1" customWidth="1"/>
    <col min="79" max="79" width="10.125" style="411" hidden="1" customWidth="1"/>
    <col min="80" max="80" width="11.125" style="411" hidden="1" customWidth="1"/>
    <col min="81" max="81" width="10.125" style="411" hidden="1" customWidth="1"/>
    <col min="82" max="82" width="11.125" style="411" hidden="1" customWidth="1"/>
    <col min="83" max="85" width="10.125" style="411" hidden="1" customWidth="1"/>
    <col min="86" max="86" width="11" style="411" hidden="1" customWidth="1"/>
    <col min="87" max="87" width="10.125" style="411" hidden="1" customWidth="1"/>
    <col min="88" max="88" width="11" style="411" hidden="1" customWidth="1"/>
    <col min="89" max="89" width="11.125" style="411" hidden="1" customWidth="1"/>
    <col min="90" max="90" width="10.125" style="411" hidden="1" customWidth="1"/>
    <col min="91" max="93" width="11" style="411" hidden="1" customWidth="1"/>
    <col min="94" max="94" width="11.125" style="416" hidden="1" customWidth="1"/>
    <col min="95" max="95" width="11.125" style="411" hidden="1" customWidth="1"/>
    <col min="96" max="96" width="10.125" style="411" hidden="1" customWidth="1"/>
    <col min="97" max="97" width="11.125" style="411" hidden="1" customWidth="1"/>
    <col min="98" max="102" width="11" style="411" hidden="1" customWidth="1"/>
    <col min="103" max="104" width="11.125" style="411" hidden="1" customWidth="1"/>
    <col min="105" max="105" width="11" style="411" hidden="1" customWidth="1"/>
    <col min="106" max="106" width="11.125" style="411" hidden="1" customWidth="1"/>
    <col min="107" max="107" width="10" style="411" hidden="1" customWidth="1"/>
    <col min="108" max="110" width="10" style="411" customWidth="1"/>
    <col min="111" max="111" width="10" style="411" bestFit="1" customWidth="1"/>
    <col min="112" max="112" width="13.625" style="411" bestFit="1" customWidth="1"/>
    <col min="113" max="113" width="12.125" style="411" bestFit="1" customWidth="1"/>
    <col min="114" max="114" width="13.625" style="411" bestFit="1" customWidth="1"/>
    <col min="115" max="117" width="12.125" style="411" bestFit="1" customWidth="1"/>
    <col min="118" max="118" width="11.125" style="411" hidden="1" customWidth="1"/>
    <col min="119" max="119" width="11" style="411" hidden="1" customWidth="1"/>
    <col min="120" max="123" width="12.875" style="411" hidden="1" customWidth="1"/>
    <col min="124" max="124" width="13.625" style="411" bestFit="1" customWidth="1"/>
    <col min="125" max="125" width="14.625" style="411" bestFit="1" customWidth="1"/>
    <col min="126" max="127" width="13.625" style="411" bestFit="1" customWidth="1"/>
    <col min="128" max="128" width="11.375" style="411" bestFit="1" customWidth="1"/>
    <col min="129" max="129" width="12.875" style="411" bestFit="1" customWidth="1"/>
    <col min="130" max="16384" width="8.875" style="411"/>
  </cols>
  <sheetData>
    <row r="1" spans="2:129" s="1303" customFormat="1" ht="50.1" customHeight="1">
      <c r="B1" s="1432" t="s">
        <v>1047</v>
      </c>
      <c r="AH1" s="1304"/>
      <c r="BL1" s="1304"/>
      <c r="CP1" s="1304"/>
    </row>
    <row r="2" spans="2:129" ht="14.25">
      <c r="B2" s="412" t="s">
        <v>443</v>
      </c>
    </row>
    <row r="3" spans="2:129">
      <c r="DW3" s="411" t="s">
        <v>302</v>
      </c>
    </row>
    <row r="4" spans="2:129">
      <c r="B4" s="436"/>
      <c r="C4" s="414"/>
      <c r="D4" s="437" t="s">
        <v>444</v>
      </c>
      <c r="E4" s="438" t="s">
        <v>445</v>
      </c>
      <c r="F4" s="438" t="s">
        <v>446</v>
      </c>
      <c r="G4" s="438" t="s">
        <v>447</v>
      </c>
      <c r="H4" s="438" t="s">
        <v>448</v>
      </c>
      <c r="I4" s="440" t="s">
        <v>449</v>
      </c>
      <c r="J4" s="440" t="s">
        <v>450</v>
      </c>
      <c r="K4" s="992" t="s">
        <v>451</v>
      </c>
      <c r="L4" s="441" t="s">
        <v>452</v>
      </c>
      <c r="M4" s="441" t="s">
        <v>453</v>
      </c>
      <c r="N4" s="441" t="s">
        <v>454</v>
      </c>
      <c r="O4" s="441" t="s">
        <v>455</v>
      </c>
      <c r="P4" s="442" t="s">
        <v>456</v>
      </c>
      <c r="Q4" s="442" t="s">
        <v>457</v>
      </c>
      <c r="R4" s="443" t="s">
        <v>458</v>
      </c>
      <c r="S4" s="443" t="s">
        <v>459</v>
      </c>
      <c r="T4" s="443" t="s">
        <v>460</v>
      </c>
      <c r="U4" s="443" t="s">
        <v>461</v>
      </c>
      <c r="V4" s="443" t="s">
        <v>462</v>
      </c>
      <c r="W4" s="445" t="s">
        <v>463</v>
      </c>
      <c r="X4" s="445" t="s">
        <v>464</v>
      </c>
      <c r="Y4" s="445" t="s">
        <v>465</v>
      </c>
      <c r="Z4" s="445" t="s">
        <v>466</v>
      </c>
      <c r="AA4" s="445" t="s">
        <v>467</v>
      </c>
      <c r="AB4" s="445" t="s">
        <v>468</v>
      </c>
      <c r="AC4" s="445" t="s">
        <v>469</v>
      </c>
      <c r="AD4" s="445" t="s">
        <v>470</v>
      </c>
      <c r="AE4" s="446" t="s">
        <v>471</v>
      </c>
      <c r="AF4" s="446" t="s">
        <v>472</v>
      </c>
      <c r="AG4" s="460" t="s">
        <v>473</v>
      </c>
      <c r="AH4" s="460" t="s">
        <v>474</v>
      </c>
      <c r="AI4" s="460" t="s">
        <v>475</v>
      </c>
      <c r="AJ4" s="447" t="s">
        <v>476</v>
      </c>
      <c r="AK4" s="447" t="s">
        <v>477</v>
      </c>
      <c r="AL4" s="447" t="s">
        <v>478</v>
      </c>
      <c r="AM4" s="447" t="s">
        <v>479</v>
      </c>
      <c r="AN4" s="448" t="s">
        <v>480</v>
      </c>
      <c r="AO4" s="448" t="s">
        <v>481</v>
      </c>
      <c r="AP4" s="448" t="s">
        <v>482</v>
      </c>
      <c r="AQ4" s="448" t="s">
        <v>483</v>
      </c>
      <c r="AR4" s="449" t="s">
        <v>484</v>
      </c>
      <c r="AS4" s="449" t="s">
        <v>485</v>
      </c>
      <c r="AT4" s="450" t="s">
        <v>486</v>
      </c>
      <c r="AU4" s="450" t="s">
        <v>487</v>
      </c>
      <c r="AV4" s="451" t="s">
        <v>488</v>
      </c>
      <c r="AW4" s="451" t="s">
        <v>489</v>
      </c>
      <c r="AX4" s="451" t="s">
        <v>490</v>
      </c>
      <c r="AY4" s="451" t="s">
        <v>491</v>
      </c>
      <c r="AZ4" s="452" t="s">
        <v>492</v>
      </c>
      <c r="BA4" s="452" t="s">
        <v>493</v>
      </c>
      <c r="BB4" s="452" t="s">
        <v>494</v>
      </c>
      <c r="BC4" s="452" t="s">
        <v>495</v>
      </c>
      <c r="BD4" s="453" t="s">
        <v>496</v>
      </c>
      <c r="BE4" s="453" t="s">
        <v>497</v>
      </c>
      <c r="BF4" s="454" t="s">
        <v>498</v>
      </c>
      <c r="BG4" s="454" t="s">
        <v>499</v>
      </c>
      <c r="BH4" s="455" t="s">
        <v>500</v>
      </c>
      <c r="BI4" s="455" t="s">
        <v>501</v>
      </c>
      <c r="BJ4" s="455" t="s">
        <v>502</v>
      </c>
      <c r="BK4" s="455" t="s">
        <v>503</v>
      </c>
      <c r="BL4" s="455" t="s">
        <v>504</v>
      </c>
      <c r="BM4" s="456" t="s">
        <v>505</v>
      </c>
      <c r="BN4" s="457" t="s">
        <v>506</v>
      </c>
      <c r="BO4" s="457" t="s">
        <v>507</v>
      </c>
      <c r="BP4" s="457" t="s">
        <v>508</v>
      </c>
      <c r="BQ4" s="457" t="s">
        <v>509</v>
      </c>
      <c r="BR4" s="457" t="s">
        <v>510</v>
      </c>
      <c r="BS4" s="457" t="s">
        <v>511</v>
      </c>
      <c r="BT4" s="458" t="s">
        <v>512</v>
      </c>
      <c r="BU4" s="458" t="s">
        <v>513</v>
      </c>
      <c r="BV4" s="459" t="s">
        <v>514</v>
      </c>
      <c r="BW4" s="459" t="s">
        <v>515</v>
      </c>
      <c r="BX4" s="460" t="s">
        <v>516</v>
      </c>
      <c r="BY4" s="460" t="s">
        <v>517</v>
      </c>
      <c r="BZ4" s="440" t="s">
        <v>518</v>
      </c>
      <c r="CA4" s="440" t="s">
        <v>519</v>
      </c>
      <c r="CB4" s="440" t="s">
        <v>520</v>
      </c>
      <c r="CC4" s="441" t="s">
        <v>521</v>
      </c>
      <c r="CD4" s="441" t="s">
        <v>522</v>
      </c>
      <c r="CE4" s="441" t="s">
        <v>523</v>
      </c>
      <c r="CF4" s="441" t="s">
        <v>524</v>
      </c>
      <c r="CG4" s="441" t="s">
        <v>525</v>
      </c>
      <c r="CH4" s="441" t="s">
        <v>526</v>
      </c>
      <c r="CI4" s="441" t="s">
        <v>527</v>
      </c>
      <c r="CJ4" s="441" t="s">
        <v>528</v>
      </c>
      <c r="CK4" s="442" t="s">
        <v>529</v>
      </c>
      <c r="CL4" s="442" t="s">
        <v>530</v>
      </c>
      <c r="CM4" s="442" t="s">
        <v>531</v>
      </c>
      <c r="CN4" s="442" t="s">
        <v>532</v>
      </c>
      <c r="CO4" s="442" t="s">
        <v>533</v>
      </c>
      <c r="CP4" s="460" t="s">
        <v>534</v>
      </c>
      <c r="CQ4" s="443" t="s">
        <v>535</v>
      </c>
      <c r="CR4" s="443" t="s">
        <v>536</v>
      </c>
      <c r="CS4" s="445" t="s">
        <v>537</v>
      </c>
      <c r="CT4" s="445" t="s">
        <v>538</v>
      </c>
      <c r="CU4" s="445" t="s">
        <v>539</v>
      </c>
      <c r="CV4" s="460" t="s">
        <v>540</v>
      </c>
      <c r="CW4" s="446" t="s">
        <v>541</v>
      </c>
      <c r="CX4" s="446" t="s">
        <v>542</v>
      </c>
      <c r="CY4" s="446" t="s">
        <v>543</v>
      </c>
      <c r="CZ4" s="446" t="s">
        <v>544</v>
      </c>
      <c r="DA4" s="447" t="s">
        <v>545</v>
      </c>
      <c r="DB4" s="447" t="s">
        <v>546</v>
      </c>
      <c r="DC4" s="447" t="s">
        <v>547</v>
      </c>
      <c r="DD4" s="447" t="s">
        <v>548</v>
      </c>
      <c r="DE4" s="447" t="s">
        <v>549</v>
      </c>
      <c r="DF4" s="460" t="s">
        <v>550</v>
      </c>
      <c r="DG4" s="460" t="s">
        <v>551</v>
      </c>
      <c r="DH4" s="461" t="s">
        <v>552</v>
      </c>
      <c r="DI4" s="460" t="s">
        <v>553</v>
      </c>
      <c r="DJ4" s="460" t="s">
        <v>554</v>
      </c>
      <c r="DK4" s="993" t="s">
        <v>555</v>
      </c>
      <c r="DL4" s="993" t="s">
        <v>556</v>
      </c>
      <c r="DM4" s="994" t="s">
        <v>557</v>
      </c>
      <c r="DN4" s="460" t="s">
        <v>558</v>
      </c>
      <c r="DO4" s="460" t="s">
        <v>559</v>
      </c>
      <c r="DP4" s="460" t="s">
        <v>560</v>
      </c>
      <c r="DQ4" s="460" t="s">
        <v>561</v>
      </c>
      <c r="DR4" s="460" t="s">
        <v>562</v>
      </c>
      <c r="DS4" s="460" t="s">
        <v>563</v>
      </c>
      <c r="DT4" s="460" t="s">
        <v>564</v>
      </c>
      <c r="DU4" s="460" t="s">
        <v>565</v>
      </c>
      <c r="DV4" s="463" t="s">
        <v>566</v>
      </c>
      <c r="DW4" s="995" t="s">
        <v>567</v>
      </c>
    </row>
    <row r="5" spans="2:129" ht="36">
      <c r="B5" s="465"/>
      <c r="C5" s="427"/>
      <c r="D5" s="466" t="s">
        <v>568</v>
      </c>
      <c r="E5" s="467" t="s">
        <v>569</v>
      </c>
      <c r="F5" s="467" t="s">
        <v>570</v>
      </c>
      <c r="G5" s="467" t="s">
        <v>571</v>
      </c>
      <c r="H5" s="467" t="s">
        <v>572</v>
      </c>
      <c r="I5" s="470" t="s">
        <v>573</v>
      </c>
      <c r="J5" s="470" t="s">
        <v>574</v>
      </c>
      <c r="K5" s="996" t="s">
        <v>575</v>
      </c>
      <c r="L5" s="471" t="s">
        <v>576</v>
      </c>
      <c r="M5" s="471" t="s">
        <v>577</v>
      </c>
      <c r="N5" s="471" t="s">
        <v>578</v>
      </c>
      <c r="O5" s="471" t="s">
        <v>579</v>
      </c>
      <c r="P5" s="472" t="s">
        <v>580</v>
      </c>
      <c r="Q5" s="472" t="s">
        <v>581</v>
      </c>
      <c r="R5" s="473" t="s">
        <v>582</v>
      </c>
      <c r="S5" s="473" t="s">
        <v>583</v>
      </c>
      <c r="T5" s="473" t="s">
        <v>584</v>
      </c>
      <c r="U5" s="473" t="s">
        <v>585</v>
      </c>
      <c r="V5" s="473" t="s">
        <v>586</v>
      </c>
      <c r="W5" s="475" t="s">
        <v>587</v>
      </c>
      <c r="X5" s="475" t="s">
        <v>588</v>
      </c>
      <c r="Y5" s="475" t="s">
        <v>589</v>
      </c>
      <c r="Z5" s="475" t="s">
        <v>590</v>
      </c>
      <c r="AA5" s="475" t="s">
        <v>591</v>
      </c>
      <c r="AB5" s="475" t="s">
        <v>592</v>
      </c>
      <c r="AC5" s="475" t="s">
        <v>593</v>
      </c>
      <c r="AD5" s="475" t="s">
        <v>594</v>
      </c>
      <c r="AE5" s="476" t="s">
        <v>595</v>
      </c>
      <c r="AF5" s="476" t="s">
        <v>596</v>
      </c>
      <c r="AG5" s="490" t="s">
        <v>597</v>
      </c>
      <c r="AH5" s="490" t="s">
        <v>598</v>
      </c>
      <c r="AI5" s="490" t="s">
        <v>599</v>
      </c>
      <c r="AJ5" s="477" t="s">
        <v>600</v>
      </c>
      <c r="AK5" s="477" t="s">
        <v>601</v>
      </c>
      <c r="AL5" s="477" t="s">
        <v>602</v>
      </c>
      <c r="AM5" s="477" t="s">
        <v>603</v>
      </c>
      <c r="AN5" s="478" t="s">
        <v>604</v>
      </c>
      <c r="AO5" s="478" t="s">
        <v>605</v>
      </c>
      <c r="AP5" s="478" t="s">
        <v>606</v>
      </c>
      <c r="AQ5" s="478" t="s">
        <v>607</v>
      </c>
      <c r="AR5" s="479" t="s">
        <v>608</v>
      </c>
      <c r="AS5" s="479" t="s">
        <v>609</v>
      </c>
      <c r="AT5" s="480" t="s">
        <v>610</v>
      </c>
      <c r="AU5" s="480" t="s">
        <v>611</v>
      </c>
      <c r="AV5" s="481" t="s">
        <v>612</v>
      </c>
      <c r="AW5" s="481" t="s">
        <v>613</v>
      </c>
      <c r="AX5" s="481" t="s">
        <v>614</v>
      </c>
      <c r="AY5" s="481" t="s">
        <v>615</v>
      </c>
      <c r="AZ5" s="482" t="s">
        <v>616</v>
      </c>
      <c r="BA5" s="482" t="s">
        <v>617</v>
      </c>
      <c r="BB5" s="482" t="s">
        <v>618</v>
      </c>
      <c r="BC5" s="482" t="s">
        <v>619</v>
      </c>
      <c r="BD5" s="483" t="s">
        <v>620</v>
      </c>
      <c r="BE5" s="483" t="s">
        <v>621</v>
      </c>
      <c r="BF5" s="484" t="s">
        <v>622</v>
      </c>
      <c r="BG5" s="484" t="s">
        <v>623</v>
      </c>
      <c r="BH5" s="485" t="s">
        <v>624</v>
      </c>
      <c r="BI5" s="485" t="s">
        <v>625</v>
      </c>
      <c r="BJ5" s="485" t="s">
        <v>626</v>
      </c>
      <c r="BK5" s="485" t="s">
        <v>627</v>
      </c>
      <c r="BL5" s="485" t="s">
        <v>628</v>
      </c>
      <c r="BM5" s="486" t="s">
        <v>629</v>
      </c>
      <c r="BN5" s="487" t="s">
        <v>630</v>
      </c>
      <c r="BO5" s="487" t="s">
        <v>631</v>
      </c>
      <c r="BP5" s="487" t="s">
        <v>632</v>
      </c>
      <c r="BQ5" s="487" t="s">
        <v>633</v>
      </c>
      <c r="BR5" s="487" t="s">
        <v>634</v>
      </c>
      <c r="BS5" s="487" t="s">
        <v>635</v>
      </c>
      <c r="BT5" s="488" t="s">
        <v>636</v>
      </c>
      <c r="BU5" s="488" t="s">
        <v>637</v>
      </c>
      <c r="BV5" s="489" t="s">
        <v>638</v>
      </c>
      <c r="BW5" s="489" t="s">
        <v>639</v>
      </c>
      <c r="BX5" s="490" t="s">
        <v>640</v>
      </c>
      <c r="BY5" s="490" t="s">
        <v>641</v>
      </c>
      <c r="BZ5" s="470" t="s">
        <v>642</v>
      </c>
      <c r="CA5" s="470" t="s">
        <v>643</v>
      </c>
      <c r="CB5" s="470" t="s">
        <v>644</v>
      </c>
      <c r="CC5" s="471" t="s">
        <v>645</v>
      </c>
      <c r="CD5" s="471" t="s">
        <v>646</v>
      </c>
      <c r="CE5" s="471" t="s">
        <v>647</v>
      </c>
      <c r="CF5" s="471" t="s">
        <v>648</v>
      </c>
      <c r="CG5" s="471" t="s">
        <v>649</v>
      </c>
      <c r="CH5" s="471" t="s">
        <v>650</v>
      </c>
      <c r="CI5" s="471" t="s">
        <v>651</v>
      </c>
      <c r="CJ5" s="471" t="s">
        <v>652</v>
      </c>
      <c r="CK5" s="472" t="s">
        <v>653</v>
      </c>
      <c r="CL5" s="472" t="s">
        <v>654</v>
      </c>
      <c r="CM5" s="472" t="s">
        <v>655</v>
      </c>
      <c r="CN5" s="472" t="s">
        <v>656</v>
      </c>
      <c r="CO5" s="472" t="s">
        <v>657</v>
      </c>
      <c r="CP5" s="490" t="s">
        <v>658</v>
      </c>
      <c r="CQ5" s="473" t="s">
        <v>659</v>
      </c>
      <c r="CR5" s="473" t="s">
        <v>660</v>
      </c>
      <c r="CS5" s="475" t="s">
        <v>661</v>
      </c>
      <c r="CT5" s="475" t="s">
        <v>662</v>
      </c>
      <c r="CU5" s="475" t="s">
        <v>663</v>
      </c>
      <c r="CV5" s="490" t="s">
        <v>664</v>
      </c>
      <c r="CW5" s="476" t="s">
        <v>665</v>
      </c>
      <c r="CX5" s="476" t="s">
        <v>666</v>
      </c>
      <c r="CY5" s="476" t="s">
        <v>667</v>
      </c>
      <c r="CZ5" s="476" t="s">
        <v>668</v>
      </c>
      <c r="DA5" s="477" t="s">
        <v>669</v>
      </c>
      <c r="DB5" s="477" t="s">
        <v>670</v>
      </c>
      <c r="DC5" s="477" t="s">
        <v>671</v>
      </c>
      <c r="DD5" s="477" t="s">
        <v>672</v>
      </c>
      <c r="DE5" s="477" t="s">
        <v>673</v>
      </c>
      <c r="DF5" s="490" t="s">
        <v>674</v>
      </c>
      <c r="DG5" s="490" t="s">
        <v>675</v>
      </c>
      <c r="DH5" s="491" t="s">
        <v>386</v>
      </c>
      <c r="DI5" s="490" t="s">
        <v>676</v>
      </c>
      <c r="DJ5" s="490" t="s">
        <v>677</v>
      </c>
      <c r="DK5" s="997" t="s">
        <v>678</v>
      </c>
      <c r="DL5" s="997" t="s">
        <v>679</v>
      </c>
      <c r="DM5" s="998" t="s">
        <v>680</v>
      </c>
      <c r="DN5" s="490" t="s">
        <v>681</v>
      </c>
      <c r="DO5" s="490" t="s">
        <v>392</v>
      </c>
      <c r="DP5" s="490" t="s">
        <v>393</v>
      </c>
      <c r="DQ5" s="490" t="s">
        <v>394</v>
      </c>
      <c r="DR5" s="490" t="s">
        <v>682</v>
      </c>
      <c r="DS5" s="490" t="s">
        <v>396</v>
      </c>
      <c r="DT5" s="490" t="s">
        <v>397</v>
      </c>
      <c r="DU5" s="490" t="s">
        <v>683</v>
      </c>
      <c r="DV5" s="493" t="s">
        <v>399</v>
      </c>
      <c r="DW5" s="999" t="s">
        <v>400</v>
      </c>
    </row>
    <row r="6" spans="2:129">
      <c r="B6" s="495" t="s">
        <v>444</v>
      </c>
      <c r="C6" s="496" t="s">
        <v>684</v>
      </c>
      <c r="D6" s="429">
        <v>943570</v>
      </c>
      <c r="E6" s="416">
        <v>1743069</v>
      </c>
      <c r="F6" s="416">
        <v>54179</v>
      </c>
      <c r="G6" s="416">
        <v>26010</v>
      </c>
      <c r="H6" s="416">
        <v>0</v>
      </c>
      <c r="I6" s="416">
        <v>0</v>
      </c>
      <c r="J6" s="416">
        <v>0</v>
      </c>
      <c r="K6" s="417">
        <v>0</v>
      </c>
      <c r="L6" s="416">
        <v>31866151</v>
      </c>
      <c r="M6" s="416">
        <v>150001</v>
      </c>
      <c r="N6" s="416">
        <v>2497136</v>
      </c>
      <c r="O6" s="416">
        <v>0</v>
      </c>
      <c r="P6" s="416">
        <v>97838</v>
      </c>
      <c r="Q6" s="416">
        <v>172</v>
      </c>
      <c r="R6" s="416">
        <v>450</v>
      </c>
      <c r="S6" s="416">
        <v>0</v>
      </c>
      <c r="T6" s="416">
        <v>16008</v>
      </c>
      <c r="U6" s="416">
        <v>1113</v>
      </c>
      <c r="V6" s="416">
        <v>0</v>
      </c>
      <c r="W6" s="416">
        <v>0</v>
      </c>
      <c r="X6" s="416">
        <v>0</v>
      </c>
      <c r="Y6" s="416">
        <v>0</v>
      </c>
      <c r="Z6" s="416">
        <v>20270</v>
      </c>
      <c r="AA6" s="416">
        <v>0</v>
      </c>
      <c r="AB6" s="416">
        <v>0</v>
      </c>
      <c r="AC6" s="416">
        <v>79304</v>
      </c>
      <c r="AD6" s="416">
        <v>4069</v>
      </c>
      <c r="AE6" s="416">
        <v>0</v>
      </c>
      <c r="AF6" s="416">
        <v>155639</v>
      </c>
      <c r="AG6" s="416">
        <v>0</v>
      </c>
      <c r="AH6" s="416">
        <v>487471</v>
      </c>
      <c r="AI6" s="416">
        <v>0</v>
      </c>
      <c r="AJ6" s="416">
        <v>0</v>
      </c>
      <c r="AK6" s="416">
        <v>0</v>
      </c>
      <c r="AL6" s="416">
        <v>0</v>
      </c>
      <c r="AM6" s="416">
        <v>19629</v>
      </c>
      <c r="AN6" s="416">
        <v>0</v>
      </c>
      <c r="AO6" s="416">
        <v>0</v>
      </c>
      <c r="AP6" s="416">
        <v>0</v>
      </c>
      <c r="AQ6" s="416">
        <v>0</v>
      </c>
      <c r="AR6" s="416">
        <v>0</v>
      </c>
      <c r="AS6" s="416">
        <v>3455</v>
      </c>
      <c r="AT6" s="416">
        <v>0</v>
      </c>
      <c r="AU6" s="416">
        <v>0</v>
      </c>
      <c r="AV6" s="416">
        <v>0</v>
      </c>
      <c r="AW6" s="416">
        <v>0</v>
      </c>
      <c r="AX6" s="416">
        <v>0</v>
      </c>
      <c r="AY6" s="416">
        <v>0</v>
      </c>
      <c r="AZ6" s="416">
        <v>0</v>
      </c>
      <c r="BA6" s="416">
        <v>0</v>
      </c>
      <c r="BB6" s="416">
        <v>0</v>
      </c>
      <c r="BC6" s="416">
        <v>0</v>
      </c>
      <c r="BD6" s="416">
        <v>0</v>
      </c>
      <c r="BE6" s="416">
        <v>0</v>
      </c>
      <c r="BF6" s="416">
        <v>0</v>
      </c>
      <c r="BG6" s="416">
        <v>0</v>
      </c>
      <c r="BH6" s="416">
        <v>0</v>
      </c>
      <c r="BI6" s="416">
        <v>0</v>
      </c>
      <c r="BJ6" s="416">
        <v>0</v>
      </c>
      <c r="BK6" s="416">
        <v>0</v>
      </c>
      <c r="BL6" s="416">
        <v>0</v>
      </c>
      <c r="BM6" s="416">
        <v>0</v>
      </c>
      <c r="BN6" s="416">
        <v>104018</v>
      </c>
      <c r="BO6" s="416">
        <v>0</v>
      </c>
      <c r="BP6" s="416">
        <v>172578</v>
      </c>
      <c r="BQ6" s="416">
        <v>486</v>
      </c>
      <c r="BR6" s="416">
        <v>379157</v>
      </c>
      <c r="BS6" s="416">
        <v>60234</v>
      </c>
      <c r="BT6" s="416">
        <v>0</v>
      </c>
      <c r="BU6" s="416">
        <v>0</v>
      </c>
      <c r="BV6" s="416">
        <v>0</v>
      </c>
      <c r="BW6" s="416">
        <v>0</v>
      </c>
      <c r="BX6" s="416">
        <v>76482</v>
      </c>
      <c r="BY6" s="416">
        <v>0</v>
      </c>
      <c r="BZ6" s="416">
        <v>285</v>
      </c>
      <c r="CA6" s="416">
        <v>48</v>
      </c>
      <c r="CB6" s="416">
        <v>348</v>
      </c>
      <c r="CC6" s="416">
        <v>0</v>
      </c>
      <c r="CD6" s="416">
        <v>0</v>
      </c>
      <c r="CE6" s="416">
        <v>0</v>
      </c>
      <c r="CF6" s="416">
        <v>0</v>
      </c>
      <c r="CG6" s="416">
        <v>0</v>
      </c>
      <c r="CH6" s="416">
        <v>0</v>
      </c>
      <c r="CI6" s="416">
        <v>0</v>
      </c>
      <c r="CJ6" s="416">
        <v>16345</v>
      </c>
      <c r="CK6" s="416">
        <v>0</v>
      </c>
      <c r="CL6" s="416">
        <v>0</v>
      </c>
      <c r="CM6" s="416">
        <v>0</v>
      </c>
      <c r="CN6" s="416">
        <v>0</v>
      </c>
      <c r="CO6" s="416">
        <v>0</v>
      </c>
      <c r="CP6" s="416">
        <v>6908</v>
      </c>
      <c r="CQ6" s="416">
        <v>20046</v>
      </c>
      <c r="CR6" s="416">
        <v>0</v>
      </c>
      <c r="CS6" s="416">
        <v>592609</v>
      </c>
      <c r="CT6" s="416">
        <v>289573</v>
      </c>
      <c r="CU6" s="416">
        <v>391224</v>
      </c>
      <c r="CV6" s="416">
        <v>100141</v>
      </c>
      <c r="CW6" s="416">
        <v>0</v>
      </c>
      <c r="CX6" s="416">
        <v>7543</v>
      </c>
      <c r="CY6" s="416">
        <v>0</v>
      </c>
      <c r="CZ6" s="416">
        <v>165</v>
      </c>
      <c r="DA6" s="416">
        <v>210693</v>
      </c>
      <c r="DB6" s="416">
        <v>1579241</v>
      </c>
      <c r="DC6" s="416">
        <v>600967</v>
      </c>
      <c r="DD6" s="416">
        <v>2460</v>
      </c>
      <c r="DE6" s="416">
        <v>168874</v>
      </c>
      <c r="DF6" s="416">
        <v>0</v>
      </c>
      <c r="DG6" s="416">
        <v>0</v>
      </c>
      <c r="DH6" s="897">
        <v>42945959</v>
      </c>
      <c r="DI6" s="416">
        <v>430231</v>
      </c>
      <c r="DJ6" s="416">
        <v>17067950</v>
      </c>
      <c r="DK6" s="416">
        <v>0</v>
      </c>
      <c r="DL6" s="416">
        <v>0</v>
      </c>
      <c r="DM6" s="417">
        <v>0</v>
      </c>
      <c r="DN6" s="416">
        <v>432237</v>
      </c>
      <c r="DO6" s="416">
        <v>-592922</v>
      </c>
      <c r="DP6" s="416">
        <v>17337496</v>
      </c>
      <c r="DQ6" s="416">
        <v>60283455</v>
      </c>
      <c r="DR6" s="416">
        <v>35870277</v>
      </c>
      <c r="DS6" s="416">
        <v>53207773</v>
      </c>
      <c r="DT6" s="416">
        <v>96153732</v>
      </c>
      <c r="DU6" s="416">
        <v>-37974163</v>
      </c>
      <c r="DV6" s="419">
        <v>15233610</v>
      </c>
      <c r="DW6" s="279">
        <v>58179569</v>
      </c>
      <c r="DX6" s="280"/>
    </row>
    <row r="7" spans="2:129">
      <c r="B7" s="495" t="s">
        <v>445</v>
      </c>
      <c r="C7" s="496" t="s">
        <v>569</v>
      </c>
      <c r="D7" s="429">
        <v>278452</v>
      </c>
      <c r="E7" s="416">
        <v>2024765</v>
      </c>
      <c r="F7" s="416">
        <v>31683</v>
      </c>
      <c r="G7" s="416">
        <v>3044</v>
      </c>
      <c r="H7" s="416">
        <v>0</v>
      </c>
      <c r="I7" s="416">
        <v>0</v>
      </c>
      <c r="J7" s="416">
        <v>0</v>
      </c>
      <c r="K7" s="417">
        <v>0</v>
      </c>
      <c r="L7" s="416">
        <v>22723762</v>
      </c>
      <c r="M7" s="416">
        <v>0</v>
      </c>
      <c r="N7" s="416">
        <v>87322</v>
      </c>
      <c r="O7" s="416">
        <v>0</v>
      </c>
      <c r="P7" s="416">
        <v>18104</v>
      </c>
      <c r="Q7" s="416">
        <v>10025</v>
      </c>
      <c r="R7" s="416">
        <v>0</v>
      </c>
      <c r="S7" s="416">
        <v>0</v>
      </c>
      <c r="T7" s="416">
        <v>0</v>
      </c>
      <c r="U7" s="416">
        <v>0</v>
      </c>
      <c r="V7" s="416">
        <v>0</v>
      </c>
      <c r="W7" s="416">
        <v>668</v>
      </c>
      <c r="X7" s="416">
        <v>0</v>
      </c>
      <c r="Y7" s="416">
        <v>0</v>
      </c>
      <c r="Z7" s="416">
        <v>0</v>
      </c>
      <c r="AA7" s="416">
        <v>0</v>
      </c>
      <c r="AB7" s="416">
        <v>0</v>
      </c>
      <c r="AC7" s="416">
        <v>515</v>
      </c>
      <c r="AD7" s="416">
        <v>0</v>
      </c>
      <c r="AE7" s="416">
        <v>0</v>
      </c>
      <c r="AF7" s="416">
        <v>0</v>
      </c>
      <c r="AG7" s="416">
        <v>0</v>
      </c>
      <c r="AH7" s="416">
        <v>0</v>
      </c>
      <c r="AI7" s="416">
        <v>26395</v>
      </c>
      <c r="AJ7" s="416">
        <v>0</v>
      </c>
      <c r="AK7" s="416">
        <v>0</v>
      </c>
      <c r="AL7" s="416">
        <v>0</v>
      </c>
      <c r="AM7" s="416">
        <v>0</v>
      </c>
      <c r="AN7" s="416">
        <v>0</v>
      </c>
      <c r="AO7" s="416">
        <v>0</v>
      </c>
      <c r="AP7" s="416">
        <v>0</v>
      </c>
      <c r="AQ7" s="416">
        <v>0</v>
      </c>
      <c r="AR7" s="416">
        <v>0</v>
      </c>
      <c r="AS7" s="416">
        <v>0</v>
      </c>
      <c r="AT7" s="416">
        <v>0</v>
      </c>
      <c r="AU7" s="416">
        <v>0</v>
      </c>
      <c r="AV7" s="416">
        <v>0</v>
      </c>
      <c r="AW7" s="416">
        <v>0</v>
      </c>
      <c r="AX7" s="416">
        <v>0</v>
      </c>
      <c r="AY7" s="416">
        <v>0</v>
      </c>
      <c r="AZ7" s="416">
        <v>0</v>
      </c>
      <c r="BA7" s="416">
        <v>0</v>
      </c>
      <c r="BB7" s="416">
        <v>0</v>
      </c>
      <c r="BC7" s="416">
        <v>0</v>
      </c>
      <c r="BD7" s="416">
        <v>0</v>
      </c>
      <c r="BE7" s="416">
        <v>0</v>
      </c>
      <c r="BF7" s="416">
        <v>0</v>
      </c>
      <c r="BG7" s="416">
        <v>0</v>
      </c>
      <c r="BH7" s="416">
        <v>0</v>
      </c>
      <c r="BI7" s="416">
        <v>0</v>
      </c>
      <c r="BJ7" s="416">
        <v>0</v>
      </c>
      <c r="BK7" s="416">
        <v>0</v>
      </c>
      <c r="BL7" s="416">
        <v>0</v>
      </c>
      <c r="BM7" s="416">
        <v>0</v>
      </c>
      <c r="BN7" s="416">
        <v>1746</v>
      </c>
      <c r="BO7" s="416">
        <v>0</v>
      </c>
      <c r="BP7" s="416">
        <v>0</v>
      </c>
      <c r="BQ7" s="416">
        <v>0</v>
      </c>
      <c r="BR7" s="416">
        <v>0</v>
      </c>
      <c r="BS7" s="416">
        <v>0</v>
      </c>
      <c r="BT7" s="416">
        <v>0</v>
      </c>
      <c r="BU7" s="416">
        <v>0</v>
      </c>
      <c r="BV7" s="416">
        <v>0</v>
      </c>
      <c r="BW7" s="416">
        <v>0</v>
      </c>
      <c r="BX7" s="416">
        <v>0</v>
      </c>
      <c r="BY7" s="416">
        <v>0</v>
      </c>
      <c r="BZ7" s="416">
        <v>0</v>
      </c>
      <c r="CA7" s="416">
        <v>0</v>
      </c>
      <c r="CB7" s="416">
        <v>0</v>
      </c>
      <c r="CC7" s="416">
        <v>0</v>
      </c>
      <c r="CD7" s="416">
        <v>0</v>
      </c>
      <c r="CE7" s="416">
        <v>0</v>
      </c>
      <c r="CF7" s="416">
        <v>0</v>
      </c>
      <c r="CG7" s="416">
        <v>0</v>
      </c>
      <c r="CH7" s="416">
        <v>0</v>
      </c>
      <c r="CI7" s="416">
        <v>0</v>
      </c>
      <c r="CJ7" s="416">
        <v>2247</v>
      </c>
      <c r="CK7" s="416">
        <v>0</v>
      </c>
      <c r="CL7" s="416">
        <v>0</v>
      </c>
      <c r="CM7" s="416">
        <v>0</v>
      </c>
      <c r="CN7" s="416">
        <v>0</v>
      </c>
      <c r="CO7" s="416">
        <v>0</v>
      </c>
      <c r="CP7" s="416">
        <v>459</v>
      </c>
      <c r="CQ7" s="416">
        <v>436</v>
      </c>
      <c r="CR7" s="416">
        <v>159618</v>
      </c>
      <c r="CS7" s="416">
        <v>101895</v>
      </c>
      <c r="CT7" s="416">
        <v>55072</v>
      </c>
      <c r="CU7" s="416">
        <v>88786</v>
      </c>
      <c r="CV7" s="416">
        <v>0</v>
      </c>
      <c r="CW7" s="416">
        <v>0</v>
      </c>
      <c r="CX7" s="416">
        <v>0</v>
      </c>
      <c r="CY7" s="416">
        <v>0</v>
      </c>
      <c r="CZ7" s="416">
        <v>0</v>
      </c>
      <c r="DA7" s="416">
        <v>306</v>
      </c>
      <c r="DB7" s="416">
        <v>495613</v>
      </c>
      <c r="DC7" s="416">
        <v>122204</v>
      </c>
      <c r="DD7" s="416">
        <v>0</v>
      </c>
      <c r="DE7" s="416">
        <v>4711</v>
      </c>
      <c r="DF7" s="416">
        <v>0</v>
      </c>
      <c r="DG7" s="416">
        <v>0</v>
      </c>
      <c r="DH7" s="897">
        <v>26237828</v>
      </c>
      <c r="DI7" s="416">
        <v>0</v>
      </c>
      <c r="DJ7" s="416">
        <v>1395177</v>
      </c>
      <c r="DK7" s="416">
        <v>0</v>
      </c>
      <c r="DL7" s="416">
        <v>0</v>
      </c>
      <c r="DM7" s="417">
        <v>0</v>
      </c>
      <c r="DN7" s="416">
        <v>564124</v>
      </c>
      <c r="DO7" s="416">
        <v>83652</v>
      </c>
      <c r="DP7" s="416">
        <v>2042953</v>
      </c>
      <c r="DQ7" s="416">
        <v>28280781</v>
      </c>
      <c r="DR7" s="416">
        <v>17748772</v>
      </c>
      <c r="DS7" s="416">
        <v>19791725</v>
      </c>
      <c r="DT7" s="416">
        <v>46029553</v>
      </c>
      <c r="DU7" s="416">
        <v>-18226363</v>
      </c>
      <c r="DV7" s="419">
        <v>1565362</v>
      </c>
      <c r="DW7" s="279">
        <v>27803190</v>
      </c>
      <c r="DX7" s="280"/>
    </row>
    <row r="8" spans="2:129">
      <c r="B8" s="495" t="s">
        <v>446</v>
      </c>
      <c r="C8" s="496" t="s">
        <v>570</v>
      </c>
      <c r="D8" s="429">
        <v>5041945</v>
      </c>
      <c r="E8" s="416">
        <v>1669749</v>
      </c>
      <c r="F8" s="416">
        <v>0</v>
      </c>
      <c r="G8" s="416">
        <v>0</v>
      </c>
      <c r="H8" s="416">
        <v>0</v>
      </c>
      <c r="I8" s="416">
        <v>0</v>
      </c>
      <c r="J8" s="416">
        <v>0</v>
      </c>
      <c r="K8" s="417">
        <v>0</v>
      </c>
      <c r="L8" s="416">
        <v>0</v>
      </c>
      <c r="M8" s="416">
        <v>0</v>
      </c>
      <c r="N8" s="416">
        <v>0</v>
      </c>
      <c r="O8" s="416">
        <v>0</v>
      </c>
      <c r="P8" s="416">
        <v>0</v>
      </c>
      <c r="Q8" s="416">
        <v>0</v>
      </c>
      <c r="R8" s="416">
        <v>0</v>
      </c>
      <c r="S8" s="416">
        <v>0</v>
      </c>
      <c r="T8" s="416">
        <v>0</v>
      </c>
      <c r="U8" s="416">
        <v>0</v>
      </c>
      <c r="V8" s="416">
        <v>0</v>
      </c>
      <c r="W8" s="416">
        <v>0</v>
      </c>
      <c r="X8" s="416">
        <v>0</v>
      </c>
      <c r="Y8" s="416">
        <v>0</v>
      </c>
      <c r="Z8" s="416">
        <v>0</v>
      </c>
      <c r="AA8" s="416">
        <v>0</v>
      </c>
      <c r="AB8" s="416">
        <v>0</v>
      </c>
      <c r="AC8" s="416">
        <v>0</v>
      </c>
      <c r="AD8" s="416">
        <v>0</v>
      </c>
      <c r="AE8" s="416">
        <v>0</v>
      </c>
      <c r="AF8" s="416">
        <v>0</v>
      </c>
      <c r="AG8" s="416">
        <v>0</v>
      </c>
      <c r="AH8" s="416">
        <v>0</v>
      </c>
      <c r="AI8" s="416">
        <v>0</v>
      </c>
      <c r="AJ8" s="416">
        <v>0</v>
      </c>
      <c r="AK8" s="416">
        <v>0</v>
      </c>
      <c r="AL8" s="416">
        <v>0</v>
      </c>
      <c r="AM8" s="416">
        <v>0</v>
      </c>
      <c r="AN8" s="416">
        <v>0</v>
      </c>
      <c r="AO8" s="416">
        <v>0</v>
      </c>
      <c r="AP8" s="416">
        <v>0</v>
      </c>
      <c r="AQ8" s="416">
        <v>0</v>
      </c>
      <c r="AR8" s="416">
        <v>0</v>
      </c>
      <c r="AS8" s="416">
        <v>0</v>
      </c>
      <c r="AT8" s="416">
        <v>0</v>
      </c>
      <c r="AU8" s="416">
        <v>0</v>
      </c>
      <c r="AV8" s="416">
        <v>0</v>
      </c>
      <c r="AW8" s="416">
        <v>0</v>
      </c>
      <c r="AX8" s="416">
        <v>0</v>
      </c>
      <c r="AY8" s="416">
        <v>0</v>
      </c>
      <c r="AZ8" s="416">
        <v>0</v>
      </c>
      <c r="BA8" s="416">
        <v>0</v>
      </c>
      <c r="BB8" s="416">
        <v>0</v>
      </c>
      <c r="BC8" s="416">
        <v>0</v>
      </c>
      <c r="BD8" s="416">
        <v>0</v>
      </c>
      <c r="BE8" s="416">
        <v>0</v>
      </c>
      <c r="BF8" s="416">
        <v>0</v>
      </c>
      <c r="BG8" s="416">
        <v>0</v>
      </c>
      <c r="BH8" s="416">
        <v>0</v>
      </c>
      <c r="BI8" s="416">
        <v>0</v>
      </c>
      <c r="BJ8" s="416">
        <v>0</v>
      </c>
      <c r="BK8" s="416">
        <v>0</v>
      </c>
      <c r="BL8" s="416">
        <v>0</v>
      </c>
      <c r="BM8" s="416">
        <v>0</v>
      </c>
      <c r="BN8" s="416">
        <v>0</v>
      </c>
      <c r="BO8" s="416">
        <v>0</v>
      </c>
      <c r="BP8" s="416">
        <v>0</v>
      </c>
      <c r="BQ8" s="416">
        <v>0</v>
      </c>
      <c r="BR8" s="416">
        <v>0</v>
      </c>
      <c r="BS8" s="416">
        <v>0</v>
      </c>
      <c r="BT8" s="416">
        <v>0</v>
      </c>
      <c r="BU8" s="416">
        <v>0</v>
      </c>
      <c r="BV8" s="416">
        <v>0</v>
      </c>
      <c r="BW8" s="416">
        <v>0</v>
      </c>
      <c r="BX8" s="416">
        <v>0</v>
      </c>
      <c r="BY8" s="416">
        <v>0</v>
      </c>
      <c r="BZ8" s="416">
        <v>0</v>
      </c>
      <c r="CA8" s="416">
        <v>0</v>
      </c>
      <c r="CB8" s="416">
        <v>0</v>
      </c>
      <c r="CC8" s="416">
        <v>0</v>
      </c>
      <c r="CD8" s="416">
        <v>0</v>
      </c>
      <c r="CE8" s="416">
        <v>0</v>
      </c>
      <c r="CF8" s="416">
        <v>0</v>
      </c>
      <c r="CG8" s="416">
        <v>0</v>
      </c>
      <c r="CH8" s="416">
        <v>0</v>
      </c>
      <c r="CI8" s="416">
        <v>0</v>
      </c>
      <c r="CJ8" s="416">
        <v>0</v>
      </c>
      <c r="CK8" s="416">
        <v>0</v>
      </c>
      <c r="CL8" s="416">
        <v>0</v>
      </c>
      <c r="CM8" s="416">
        <v>0</v>
      </c>
      <c r="CN8" s="416">
        <v>0</v>
      </c>
      <c r="CO8" s="416">
        <v>0</v>
      </c>
      <c r="CP8" s="416">
        <v>0</v>
      </c>
      <c r="CQ8" s="416">
        <v>160720</v>
      </c>
      <c r="CR8" s="416">
        <v>0</v>
      </c>
      <c r="CS8" s="416">
        <v>0</v>
      </c>
      <c r="CT8" s="416">
        <v>0</v>
      </c>
      <c r="CU8" s="416">
        <v>0</v>
      </c>
      <c r="CV8" s="416">
        <v>0</v>
      </c>
      <c r="CW8" s="416">
        <v>0</v>
      </c>
      <c r="CX8" s="416">
        <v>0</v>
      </c>
      <c r="CY8" s="416">
        <v>0</v>
      </c>
      <c r="CZ8" s="416">
        <v>0</v>
      </c>
      <c r="DA8" s="416">
        <v>322277</v>
      </c>
      <c r="DB8" s="416">
        <v>0</v>
      </c>
      <c r="DC8" s="416">
        <v>0</v>
      </c>
      <c r="DD8" s="416">
        <v>0</v>
      </c>
      <c r="DE8" s="416">
        <v>0</v>
      </c>
      <c r="DF8" s="416">
        <v>0</v>
      </c>
      <c r="DG8" s="416">
        <v>0</v>
      </c>
      <c r="DH8" s="897">
        <v>7194691</v>
      </c>
      <c r="DI8" s="416">
        <v>0</v>
      </c>
      <c r="DJ8" s="416">
        <v>1508013</v>
      </c>
      <c r="DK8" s="416">
        <v>0</v>
      </c>
      <c r="DL8" s="416">
        <v>0</v>
      </c>
      <c r="DM8" s="417">
        <v>0</v>
      </c>
      <c r="DN8" s="416">
        <v>0</v>
      </c>
      <c r="DO8" s="416">
        <v>0</v>
      </c>
      <c r="DP8" s="416">
        <v>1508013</v>
      </c>
      <c r="DQ8" s="416">
        <v>8702704</v>
      </c>
      <c r="DR8" s="416">
        <v>0</v>
      </c>
      <c r="DS8" s="416">
        <v>1508013</v>
      </c>
      <c r="DT8" s="416">
        <v>8702704</v>
      </c>
      <c r="DU8" s="416">
        <v>-35830</v>
      </c>
      <c r="DV8" s="419">
        <v>1472183</v>
      </c>
      <c r="DW8" s="279">
        <v>8666874</v>
      </c>
      <c r="DX8" s="280"/>
      <c r="DY8" s="416"/>
    </row>
    <row r="9" spans="2:129">
      <c r="B9" s="495" t="s">
        <v>447</v>
      </c>
      <c r="C9" s="496" t="s">
        <v>571</v>
      </c>
      <c r="D9" s="429">
        <v>2534</v>
      </c>
      <c r="E9" s="416">
        <v>0</v>
      </c>
      <c r="F9" s="416">
        <v>0</v>
      </c>
      <c r="G9" s="416">
        <v>675941</v>
      </c>
      <c r="H9" s="416">
        <v>1409</v>
      </c>
      <c r="I9" s="416">
        <v>0</v>
      </c>
      <c r="J9" s="416">
        <v>741</v>
      </c>
      <c r="K9" s="417">
        <v>0</v>
      </c>
      <c r="L9" s="416">
        <v>101618</v>
      </c>
      <c r="M9" s="416">
        <v>0</v>
      </c>
      <c r="N9" s="416">
        <v>6106</v>
      </c>
      <c r="O9" s="416">
        <v>0</v>
      </c>
      <c r="P9" s="416">
        <v>49</v>
      </c>
      <c r="Q9" s="416">
        <v>0</v>
      </c>
      <c r="R9" s="416">
        <v>5073123</v>
      </c>
      <c r="S9" s="416">
        <v>150</v>
      </c>
      <c r="T9" s="416">
        <v>25299</v>
      </c>
      <c r="U9" s="416">
        <v>169</v>
      </c>
      <c r="V9" s="416">
        <v>0</v>
      </c>
      <c r="W9" s="416">
        <v>0</v>
      </c>
      <c r="X9" s="416">
        <v>15009</v>
      </c>
      <c r="Y9" s="416">
        <v>0</v>
      </c>
      <c r="Z9" s="416">
        <v>0</v>
      </c>
      <c r="AA9" s="416">
        <v>0</v>
      </c>
      <c r="AB9" s="416">
        <v>0</v>
      </c>
      <c r="AC9" s="416">
        <v>0</v>
      </c>
      <c r="AD9" s="416">
        <v>4868</v>
      </c>
      <c r="AE9" s="416">
        <v>0</v>
      </c>
      <c r="AF9" s="416">
        <v>0</v>
      </c>
      <c r="AG9" s="416">
        <v>0</v>
      </c>
      <c r="AH9" s="416">
        <v>0</v>
      </c>
      <c r="AI9" s="416">
        <v>5855</v>
      </c>
      <c r="AJ9" s="416">
        <v>0</v>
      </c>
      <c r="AK9" s="416">
        <v>0</v>
      </c>
      <c r="AL9" s="416">
        <v>0</v>
      </c>
      <c r="AM9" s="416">
        <v>0</v>
      </c>
      <c r="AN9" s="416">
        <v>0</v>
      </c>
      <c r="AO9" s="416">
        <v>0</v>
      </c>
      <c r="AP9" s="416">
        <v>3</v>
      </c>
      <c r="AQ9" s="416">
        <v>0</v>
      </c>
      <c r="AR9" s="416">
        <v>0</v>
      </c>
      <c r="AS9" s="416">
        <v>0</v>
      </c>
      <c r="AT9" s="416">
        <v>0</v>
      </c>
      <c r="AU9" s="416">
        <v>0</v>
      </c>
      <c r="AV9" s="416">
        <v>0</v>
      </c>
      <c r="AW9" s="416">
        <v>0</v>
      </c>
      <c r="AX9" s="416">
        <v>0</v>
      </c>
      <c r="AY9" s="416">
        <v>0</v>
      </c>
      <c r="AZ9" s="416">
        <v>0</v>
      </c>
      <c r="BA9" s="416">
        <v>0</v>
      </c>
      <c r="BB9" s="416">
        <v>0</v>
      </c>
      <c r="BC9" s="416">
        <v>0</v>
      </c>
      <c r="BD9" s="416">
        <v>0</v>
      </c>
      <c r="BE9" s="416">
        <v>0</v>
      </c>
      <c r="BF9" s="416">
        <v>0</v>
      </c>
      <c r="BG9" s="416">
        <v>0</v>
      </c>
      <c r="BH9" s="416">
        <v>0</v>
      </c>
      <c r="BI9" s="416">
        <v>0</v>
      </c>
      <c r="BJ9" s="416">
        <v>0</v>
      </c>
      <c r="BK9" s="416">
        <v>2408</v>
      </c>
      <c r="BL9" s="416">
        <v>0</v>
      </c>
      <c r="BM9" s="416">
        <v>0</v>
      </c>
      <c r="BN9" s="416">
        <v>3365</v>
      </c>
      <c r="BO9" s="416">
        <v>0</v>
      </c>
      <c r="BP9" s="416">
        <v>4680</v>
      </c>
      <c r="BQ9" s="416">
        <v>1484</v>
      </c>
      <c r="BR9" s="416">
        <v>14352</v>
      </c>
      <c r="BS9" s="416">
        <v>2156</v>
      </c>
      <c r="BT9" s="416">
        <v>0</v>
      </c>
      <c r="BU9" s="416">
        <v>0</v>
      </c>
      <c r="BV9" s="416">
        <v>0</v>
      </c>
      <c r="BW9" s="416">
        <v>0</v>
      </c>
      <c r="BX9" s="416">
        <v>0</v>
      </c>
      <c r="BY9" s="416">
        <v>0</v>
      </c>
      <c r="BZ9" s="416">
        <v>0</v>
      </c>
      <c r="CA9" s="416">
        <v>0</v>
      </c>
      <c r="CB9" s="416">
        <v>0</v>
      </c>
      <c r="CC9" s="416">
        <v>0</v>
      </c>
      <c r="CD9" s="416">
        <v>0</v>
      </c>
      <c r="CE9" s="416">
        <v>0</v>
      </c>
      <c r="CF9" s="416">
        <v>0</v>
      </c>
      <c r="CG9" s="416">
        <v>0</v>
      </c>
      <c r="CH9" s="416">
        <v>0</v>
      </c>
      <c r="CI9" s="416">
        <v>0</v>
      </c>
      <c r="CJ9" s="416">
        <v>0</v>
      </c>
      <c r="CK9" s="416">
        <v>0</v>
      </c>
      <c r="CL9" s="416">
        <v>0</v>
      </c>
      <c r="CM9" s="416">
        <v>0</v>
      </c>
      <c r="CN9" s="416">
        <v>0</v>
      </c>
      <c r="CO9" s="416">
        <v>0</v>
      </c>
      <c r="CP9" s="416">
        <v>413</v>
      </c>
      <c r="CQ9" s="416">
        <v>0</v>
      </c>
      <c r="CR9" s="416">
        <v>0</v>
      </c>
      <c r="CS9" s="416">
        <v>3310</v>
      </c>
      <c r="CT9" s="416">
        <v>6161</v>
      </c>
      <c r="CU9" s="416">
        <v>9434</v>
      </c>
      <c r="CV9" s="416">
        <v>0</v>
      </c>
      <c r="CW9" s="416">
        <v>0</v>
      </c>
      <c r="CX9" s="416">
        <v>0</v>
      </c>
      <c r="CY9" s="416">
        <v>0</v>
      </c>
      <c r="CZ9" s="416">
        <v>0</v>
      </c>
      <c r="DA9" s="416">
        <v>0</v>
      </c>
      <c r="DB9" s="416">
        <v>68485</v>
      </c>
      <c r="DC9" s="416">
        <v>27555</v>
      </c>
      <c r="DD9" s="416">
        <v>0</v>
      </c>
      <c r="DE9" s="416">
        <v>1129</v>
      </c>
      <c r="DF9" s="416">
        <v>0</v>
      </c>
      <c r="DG9" s="416">
        <v>0</v>
      </c>
      <c r="DH9" s="897">
        <v>6057806</v>
      </c>
      <c r="DI9" s="416">
        <v>26799</v>
      </c>
      <c r="DJ9" s="416">
        <v>1157695</v>
      </c>
      <c r="DK9" s="416">
        <v>0</v>
      </c>
      <c r="DL9" s="416">
        <v>0</v>
      </c>
      <c r="DM9" s="417">
        <v>0</v>
      </c>
      <c r="DN9" s="416">
        <v>0</v>
      </c>
      <c r="DO9" s="416">
        <v>2104708</v>
      </c>
      <c r="DP9" s="416">
        <v>3289202</v>
      </c>
      <c r="DQ9" s="416">
        <v>9347008</v>
      </c>
      <c r="DR9" s="416">
        <v>179821</v>
      </c>
      <c r="DS9" s="416">
        <v>3469023</v>
      </c>
      <c r="DT9" s="416">
        <v>9526829</v>
      </c>
      <c r="DU9" s="416">
        <v>-2171816</v>
      </c>
      <c r="DV9" s="419">
        <v>1297207</v>
      </c>
      <c r="DW9" s="279">
        <v>7355013</v>
      </c>
      <c r="DX9" s="280"/>
      <c r="DY9" s="416"/>
    </row>
    <row r="10" spans="2:129">
      <c r="B10" s="1000" t="s">
        <v>448</v>
      </c>
      <c r="C10" s="1001" t="s">
        <v>572</v>
      </c>
      <c r="D10" s="1002">
        <v>0</v>
      </c>
      <c r="E10" s="421">
        <v>0</v>
      </c>
      <c r="F10" s="421">
        <v>0</v>
      </c>
      <c r="G10" s="421">
        <v>0</v>
      </c>
      <c r="H10" s="421">
        <v>607586</v>
      </c>
      <c r="I10" s="421">
        <v>0</v>
      </c>
      <c r="J10" s="421">
        <v>0</v>
      </c>
      <c r="K10" s="1003">
        <v>0</v>
      </c>
      <c r="L10" s="421">
        <v>5471442</v>
      </c>
      <c r="M10" s="421">
        <v>0</v>
      </c>
      <c r="N10" s="421">
        <v>7104</v>
      </c>
      <c r="O10" s="421">
        <v>0</v>
      </c>
      <c r="P10" s="421">
        <v>13</v>
      </c>
      <c r="Q10" s="421">
        <v>0</v>
      </c>
      <c r="R10" s="421">
        <v>0</v>
      </c>
      <c r="S10" s="421">
        <v>0</v>
      </c>
      <c r="T10" s="421">
        <v>0</v>
      </c>
      <c r="U10" s="421">
        <v>0</v>
      </c>
      <c r="V10" s="421">
        <v>0</v>
      </c>
      <c r="W10" s="421">
        <v>64</v>
      </c>
      <c r="X10" s="421">
        <v>0</v>
      </c>
      <c r="Y10" s="421">
        <v>0</v>
      </c>
      <c r="Z10" s="421">
        <v>0</v>
      </c>
      <c r="AA10" s="421">
        <v>0</v>
      </c>
      <c r="AB10" s="421">
        <v>0</v>
      </c>
      <c r="AC10" s="421">
        <v>1887</v>
      </c>
      <c r="AD10" s="421">
        <v>0</v>
      </c>
      <c r="AE10" s="421">
        <v>0</v>
      </c>
      <c r="AF10" s="421">
        <v>0</v>
      </c>
      <c r="AG10" s="421">
        <v>0</v>
      </c>
      <c r="AH10" s="421">
        <v>0</v>
      </c>
      <c r="AI10" s="421">
        <v>0</v>
      </c>
      <c r="AJ10" s="421">
        <v>0</v>
      </c>
      <c r="AK10" s="421">
        <v>0</v>
      </c>
      <c r="AL10" s="421">
        <v>0</v>
      </c>
      <c r="AM10" s="421">
        <v>0</v>
      </c>
      <c r="AN10" s="421">
        <v>0</v>
      </c>
      <c r="AO10" s="421">
        <v>0</v>
      </c>
      <c r="AP10" s="421">
        <v>0</v>
      </c>
      <c r="AQ10" s="421">
        <v>0</v>
      </c>
      <c r="AR10" s="421">
        <v>0</v>
      </c>
      <c r="AS10" s="421">
        <v>0</v>
      </c>
      <c r="AT10" s="421">
        <v>0</v>
      </c>
      <c r="AU10" s="421">
        <v>0</v>
      </c>
      <c r="AV10" s="421">
        <v>0</v>
      </c>
      <c r="AW10" s="421">
        <v>0</v>
      </c>
      <c r="AX10" s="421">
        <v>0</v>
      </c>
      <c r="AY10" s="421">
        <v>0</v>
      </c>
      <c r="AZ10" s="421">
        <v>0</v>
      </c>
      <c r="BA10" s="421">
        <v>0</v>
      </c>
      <c r="BB10" s="421">
        <v>0</v>
      </c>
      <c r="BC10" s="421">
        <v>0</v>
      </c>
      <c r="BD10" s="421">
        <v>0</v>
      </c>
      <c r="BE10" s="421">
        <v>0</v>
      </c>
      <c r="BF10" s="421">
        <v>0</v>
      </c>
      <c r="BG10" s="421">
        <v>0</v>
      </c>
      <c r="BH10" s="421">
        <v>0</v>
      </c>
      <c r="BI10" s="421">
        <v>0</v>
      </c>
      <c r="BJ10" s="421">
        <v>0</v>
      </c>
      <c r="BK10" s="421">
        <v>0</v>
      </c>
      <c r="BL10" s="421">
        <v>0</v>
      </c>
      <c r="BM10" s="421">
        <v>0</v>
      </c>
      <c r="BN10" s="421">
        <v>88148</v>
      </c>
      <c r="BO10" s="421">
        <v>0</v>
      </c>
      <c r="BP10" s="421">
        <v>0</v>
      </c>
      <c r="BQ10" s="421">
        <v>0</v>
      </c>
      <c r="BR10" s="421">
        <v>0</v>
      </c>
      <c r="BS10" s="421">
        <v>0</v>
      </c>
      <c r="BT10" s="421">
        <v>0</v>
      </c>
      <c r="BU10" s="421">
        <v>0</v>
      </c>
      <c r="BV10" s="421">
        <v>0</v>
      </c>
      <c r="BW10" s="421">
        <v>0</v>
      </c>
      <c r="BX10" s="421">
        <v>0</v>
      </c>
      <c r="BY10" s="421">
        <v>0</v>
      </c>
      <c r="BZ10" s="421">
        <v>0</v>
      </c>
      <c r="CA10" s="421">
        <v>0</v>
      </c>
      <c r="CB10" s="421">
        <v>0</v>
      </c>
      <c r="CC10" s="421">
        <v>0</v>
      </c>
      <c r="CD10" s="421">
        <v>0</v>
      </c>
      <c r="CE10" s="421">
        <v>0</v>
      </c>
      <c r="CF10" s="421">
        <v>0</v>
      </c>
      <c r="CG10" s="421">
        <v>0</v>
      </c>
      <c r="CH10" s="421">
        <v>0</v>
      </c>
      <c r="CI10" s="421">
        <v>0</v>
      </c>
      <c r="CJ10" s="421">
        <v>962</v>
      </c>
      <c r="CK10" s="421">
        <v>0</v>
      </c>
      <c r="CL10" s="421">
        <v>0</v>
      </c>
      <c r="CM10" s="421">
        <v>0</v>
      </c>
      <c r="CN10" s="421">
        <v>0</v>
      </c>
      <c r="CO10" s="421">
        <v>0</v>
      </c>
      <c r="CP10" s="421">
        <v>843</v>
      </c>
      <c r="CQ10" s="421">
        <v>0</v>
      </c>
      <c r="CR10" s="421">
        <v>0</v>
      </c>
      <c r="CS10" s="421">
        <v>112692</v>
      </c>
      <c r="CT10" s="421">
        <v>63124</v>
      </c>
      <c r="CU10" s="421">
        <v>103348</v>
      </c>
      <c r="CV10" s="421">
        <v>0</v>
      </c>
      <c r="CW10" s="421">
        <v>0</v>
      </c>
      <c r="CX10" s="421">
        <v>0</v>
      </c>
      <c r="CY10" s="421">
        <v>0</v>
      </c>
      <c r="CZ10" s="421">
        <v>0</v>
      </c>
      <c r="DA10" s="421">
        <v>1135</v>
      </c>
      <c r="DB10" s="421">
        <v>500693</v>
      </c>
      <c r="DC10" s="421">
        <v>158434</v>
      </c>
      <c r="DD10" s="421">
        <v>0</v>
      </c>
      <c r="DE10" s="421">
        <v>6513</v>
      </c>
      <c r="DF10" s="421">
        <v>0</v>
      </c>
      <c r="DG10" s="421">
        <v>0</v>
      </c>
      <c r="DH10" s="1004">
        <v>7123988</v>
      </c>
      <c r="DI10" s="421">
        <v>139299</v>
      </c>
      <c r="DJ10" s="421">
        <v>2563995</v>
      </c>
      <c r="DK10" s="421">
        <v>0</v>
      </c>
      <c r="DL10" s="421">
        <v>0</v>
      </c>
      <c r="DM10" s="1003">
        <v>0</v>
      </c>
      <c r="DN10" s="421">
        <v>0</v>
      </c>
      <c r="DO10" s="421">
        <v>66012</v>
      </c>
      <c r="DP10" s="421">
        <v>2769306</v>
      </c>
      <c r="DQ10" s="421">
        <v>9893294</v>
      </c>
      <c r="DR10" s="421">
        <v>17496527</v>
      </c>
      <c r="DS10" s="421">
        <v>20265833</v>
      </c>
      <c r="DT10" s="421">
        <v>27389821</v>
      </c>
      <c r="DU10" s="421">
        <v>-2905093</v>
      </c>
      <c r="DV10" s="422">
        <v>17360740</v>
      </c>
      <c r="DW10" s="281">
        <v>24484728</v>
      </c>
      <c r="DX10" s="282">
        <f>SUM(DW6:DW10)</f>
        <v>126489374</v>
      </c>
      <c r="DY10" s="416"/>
    </row>
    <row r="11" spans="2:129">
      <c r="B11" s="536" t="s">
        <v>449</v>
      </c>
      <c r="C11" s="537" t="s">
        <v>573</v>
      </c>
      <c r="D11" s="429">
        <v>0</v>
      </c>
      <c r="E11" s="416">
        <v>0</v>
      </c>
      <c r="F11" s="416">
        <v>0</v>
      </c>
      <c r="G11" s="416">
        <v>0</v>
      </c>
      <c r="H11" s="416">
        <v>0</v>
      </c>
      <c r="I11" s="416">
        <v>0</v>
      </c>
      <c r="J11" s="416">
        <v>0</v>
      </c>
      <c r="K11" s="417">
        <v>0</v>
      </c>
      <c r="L11" s="416">
        <v>0</v>
      </c>
      <c r="M11" s="416">
        <v>0</v>
      </c>
      <c r="N11" s="416">
        <v>0</v>
      </c>
      <c r="O11" s="416">
        <v>0</v>
      </c>
      <c r="P11" s="416">
        <v>0</v>
      </c>
      <c r="Q11" s="416">
        <v>0</v>
      </c>
      <c r="R11" s="416">
        <v>0</v>
      </c>
      <c r="S11" s="416">
        <v>0</v>
      </c>
      <c r="T11" s="416">
        <v>0</v>
      </c>
      <c r="U11" s="416">
        <v>0</v>
      </c>
      <c r="V11" s="416">
        <v>0</v>
      </c>
      <c r="W11" s="416">
        <v>0</v>
      </c>
      <c r="X11" s="416">
        <v>0</v>
      </c>
      <c r="Y11" s="416">
        <v>0</v>
      </c>
      <c r="Z11" s="416">
        <v>0</v>
      </c>
      <c r="AA11" s="416">
        <v>0</v>
      </c>
      <c r="AB11" s="416">
        <v>0</v>
      </c>
      <c r="AC11" s="416">
        <v>0</v>
      </c>
      <c r="AD11" s="416">
        <v>0</v>
      </c>
      <c r="AE11" s="416">
        <v>0</v>
      </c>
      <c r="AF11" s="416">
        <v>0</v>
      </c>
      <c r="AG11" s="416">
        <v>0</v>
      </c>
      <c r="AH11" s="416">
        <v>0</v>
      </c>
      <c r="AI11" s="416">
        <v>0</v>
      </c>
      <c r="AJ11" s="416">
        <v>0</v>
      </c>
      <c r="AK11" s="416">
        <v>0</v>
      </c>
      <c r="AL11" s="416">
        <v>0</v>
      </c>
      <c r="AM11" s="416">
        <v>0</v>
      </c>
      <c r="AN11" s="416">
        <v>0</v>
      </c>
      <c r="AO11" s="416">
        <v>0</v>
      </c>
      <c r="AP11" s="416">
        <v>0</v>
      </c>
      <c r="AQ11" s="416">
        <v>0</v>
      </c>
      <c r="AR11" s="416">
        <v>0</v>
      </c>
      <c r="AS11" s="416">
        <v>0</v>
      </c>
      <c r="AT11" s="416">
        <v>0</v>
      </c>
      <c r="AU11" s="416">
        <v>0</v>
      </c>
      <c r="AV11" s="416">
        <v>0</v>
      </c>
      <c r="AW11" s="416">
        <v>0</v>
      </c>
      <c r="AX11" s="416">
        <v>0</v>
      </c>
      <c r="AY11" s="416">
        <v>0</v>
      </c>
      <c r="AZ11" s="416">
        <v>0</v>
      </c>
      <c r="BA11" s="416">
        <v>0</v>
      </c>
      <c r="BB11" s="416">
        <v>0</v>
      </c>
      <c r="BC11" s="416">
        <v>0</v>
      </c>
      <c r="BD11" s="416">
        <v>0</v>
      </c>
      <c r="BE11" s="416">
        <v>0</v>
      </c>
      <c r="BF11" s="416">
        <v>0</v>
      </c>
      <c r="BG11" s="416">
        <v>0</v>
      </c>
      <c r="BH11" s="416">
        <v>0</v>
      </c>
      <c r="BI11" s="416">
        <v>0</v>
      </c>
      <c r="BJ11" s="416">
        <v>0</v>
      </c>
      <c r="BK11" s="416">
        <v>0</v>
      </c>
      <c r="BL11" s="416">
        <v>0</v>
      </c>
      <c r="BM11" s="416">
        <v>0</v>
      </c>
      <c r="BN11" s="416">
        <v>0</v>
      </c>
      <c r="BO11" s="416">
        <v>0</v>
      </c>
      <c r="BP11" s="416">
        <v>0</v>
      </c>
      <c r="BQ11" s="416">
        <v>0</v>
      </c>
      <c r="BR11" s="416">
        <v>0</v>
      </c>
      <c r="BS11" s="416">
        <v>0</v>
      </c>
      <c r="BT11" s="416">
        <v>0</v>
      </c>
      <c r="BU11" s="416">
        <v>0</v>
      </c>
      <c r="BV11" s="416">
        <v>0</v>
      </c>
      <c r="BW11" s="416">
        <v>0</v>
      </c>
      <c r="BX11" s="416">
        <v>0</v>
      </c>
      <c r="BY11" s="416">
        <v>0</v>
      </c>
      <c r="BZ11" s="416">
        <v>0</v>
      </c>
      <c r="CA11" s="416">
        <v>0</v>
      </c>
      <c r="CB11" s="416">
        <v>0</v>
      </c>
      <c r="CC11" s="416">
        <v>0</v>
      </c>
      <c r="CD11" s="416">
        <v>0</v>
      </c>
      <c r="CE11" s="416">
        <v>0</v>
      </c>
      <c r="CF11" s="416">
        <v>0</v>
      </c>
      <c r="CG11" s="416">
        <v>0</v>
      </c>
      <c r="CH11" s="416">
        <v>0</v>
      </c>
      <c r="CI11" s="416">
        <v>0</v>
      </c>
      <c r="CJ11" s="416">
        <v>0</v>
      </c>
      <c r="CK11" s="416">
        <v>0</v>
      </c>
      <c r="CL11" s="416">
        <v>0</v>
      </c>
      <c r="CM11" s="416">
        <v>0</v>
      </c>
      <c r="CN11" s="416">
        <v>0</v>
      </c>
      <c r="CO11" s="416">
        <v>0</v>
      </c>
      <c r="CP11" s="416">
        <v>0</v>
      </c>
      <c r="CQ11" s="416">
        <v>0</v>
      </c>
      <c r="CR11" s="416">
        <v>0</v>
      </c>
      <c r="CS11" s="416">
        <v>0</v>
      </c>
      <c r="CT11" s="416">
        <v>0</v>
      </c>
      <c r="CU11" s="416">
        <v>0</v>
      </c>
      <c r="CV11" s="416">
        <v>0</v>
      </c>
      <c r="CW11" s="416">
        <v>0</v>
      </c>
      <c r="CX11" s="416">
        <v>0</v>
      </c>
      <c r="CY11" s="416">
        <v>0</v>
      </c>
      <c r="CZ11" s="416">
        <v>0</v>
      </c>
      <c r="DA11" s="416">
        <v>0</v>
      </c>
      <c r="DB11" s="416">
        <v>0</v>
      </c>
      <c r="DC11" s="416">
        <v>0</v>
      </c>
      <c r="DD11" s="416">
        <v>0</v>
      </c>
      <c r="DE11" s="416">
        <v>0</v>
      </c>
      <c r="DF11" s="416">
        <v>0</v>
      </c>
      <c r="DG11" s="416">
        <v>0</v>
      </c>
      <c r="DH11" s="897">
        <v>0</v>
      </c>
      <c r="DI11" s="416">
        <v>0</v>
      </c>
      <c r="DJ11" s="416">
        <v>0</v>
      </c>
      <c r="DK11" s="416">
        <v>0</v>
      </c>
      <c r="DL11" s="416">
        <v>0</v>
      </c>
      <c r="DM11" s="417">
        <v>0</v>
      </c>
      <c r="DN11" s="416">
        <v>0</v>
      </c>
      <c r="DO11" s="416">
        <v>0</v>
      </c>
      <c r="DP11" s="416">
        <v>0</v>
      </c>
      <c r="DQ11" s="416">
        <v>0</v>
      </c>
      <c r="DR11" s="416">
        <v>0</v>
      </c>
      <c r="DS11" s="416">
        <v>0</v>
      </c>
      <c r="DT11" s="416">
        <v>0</v>
      </c>
      <c r="DU11" s="416">
        <v>0</v>
      </c>
      <c r="DV11" s="419">
        <v>0</v>
      </c>
      <c r="DW11" s="283">
        <v>0</v>
      </c>
      <c r="DX11" s="284"/>
      <c r="DY11" s="416"/>
    </row>
    <row r="12" spans="2:129">
      <c r="B12" s="536" t="s">
        <v>450</v>
      </c>
      <c r="C12" s="537" t="s">
        <v>574</v>
      </c>
      <c r="D12" s="429">
        <v>0</v>
      </c>
      <c r="E12" s="416">
        <v>0</v>
      </c>
      <c r="F12" s="416">
        <v>0</v>
      </c>
      <c r="G12" s="416">
        <v>6151</v>
      </c>
      <c r="H12" s="416">
        <v>0</v>
      </c>
      <c r="I12" s="416">
        <v>0</v>
      </c>
      <c r="J12" s="416">
        <v>45946</v>
      </c>
      <c r="K12" s="417">
        <v>0</v>
      </c>
      <c r="L12" s="416">
        <v>0</v>
      </c>
      <c r="M12" s="416">
        <v>0</v>
      </c>
      <c r="N12" s="416">
        <v>0</v>
      </c>
      <c r="O12" s="416">
        <v>0</v>
      </c>
      <c r="P12" s="416">
        <v>31</v>
      </c>
      <c r="Q12" s="416">
        <v>0</v>
      </c>
      <c r="R12" s="416">
        <v>47</v>
      </c>
      <c r="S12" s="416">
        <v>0</v>
      </c>
      <c r="T12" s="416">
        <v>141282</v>
      </c>
      <c r="U12" s="416">
        <v>1054</v>
      </c>
      <c r="V12" s="416">
        <v>0</v>
      </c>
      <c r="W12" s="416">
        <v>11307</v>
      </c>
      <c r="X12" s="416">
        <v>456952</v>
      </c>
      <c r="Y12" s="416">
        <v>-74</v>
      </c>
      <c r="Z12" s="416">
        <v>12368</v>
      </c>
      <c r="AA12" s="416">
        <v>0</v>
      </c>
      <c r="AB12" s="416">
        <v>0</v>
      </c>
      <c r="AC12" s="416">
        <v>3182</v>
      </c>
      <c r="AD12" s="416">
        <v>3421</v>
      </c>
      <c r="AE12" s="416">
        <v>-2543909</v>
      </c>
      <c r="AF12" s="416">
        <v>4557835</v>
      </c>
      <c r="AG12" s="416">
        <v>0</v>
      </c>
      <c r="AH12" s="416">
        <v>3672</v>
      </c>
      <c r="AI12" s="416">
        <v>184</v>
      </c>
      <c r="AJ12" s="416">
        <v>42103</v>
      </c>
      <c r="AK12" s="416">
        <v>2398534</v>
      </c>
      <c r="AL12" s="416">
        <v>4192</v>
      </c>
      <c r="AM12" s="416">
        <v>1932987</v>
      </c>
      <c r="AN12" s="416">
        <v>-5558</v>
      </c>
      <c r="AO12" s="416">
        <v>0</v>
      </c>
      <c r="AP12" s="416">
        <v>2858</v>
      </c>
      <c r="AQ12" s="416">
        <v>0</v>
      </c>
      <c r="AR12" s="416">
        <v>635478</v>
      </c>
      <c r="AS12" s="416">
        <v>2824</v>
      </c>
      <c r="AT12" s="416">
        <v>8670</v>
      </c>
      <c r="AU12" s="416">
        <v>2783</v>
      </c>
      <c r="AV12" s="416">
        <v>0</v>
      </c>
      <c r="AW12" s="416">
        <v>12</v>
      </c>
      <c r="AX12" s="416">
        <v>10308</v>
      </c>
      <c r="AY12" s="416">
        <v>0</v>
      </c>
      <c r="AZ12" s="416">
        <v>0</v>
      </c>
      <c r="BA12" s="416">
        <v>0</v>
      </c>
      <c r="BB12" s="416">
        <v>0</v>
      </c>
      <c r="BC12" s="416">
        <v>0</v>
      </c>
      <c r="BD12" s="416">
        <v>0</v>
      </c>
      <c r="BE12" s="416">
        <v>0</v>
      </c>
      <c r="BF12" s="416">
        <v>0</v>
      </c>
      <c r="BG12" s="416">
        <v>0</v>
      </c>
      <c r="BH12" s="416">
        <v>0</v>
      </c>
      <c r="BI12" s="416">
        <v>0</v>
      </c>
      <c r="BJ12" s="416">
        <v>0</v>
      </c>
      <c r="BK12" s="416">
        <v>0</v>
      </c>
      <c r="BL12" s="416">
        <v>0</v>
      </c>
      <c r="BM12" s="416">
        <v>64</v>
      </c>
      <c r="BN12" s="416">
        <v>38267</v>
      </c>
      <c r="BO12" s="416">
        <v>0</v>
      </c>
      <c r="BP12" s="416">
        <v>446891</v>
      </c>
      <c r="BQ12" s="416">
        <v>12630</v>
      </c>
      <c r="BR12" s="416">
        <v>2382154</v>
      </c>
      <c r="BS12" s="416">
        <v>587345</v>
      </c>
      <c r="BT12" s="416">
        <v>-2814</v>
      </c>
      <c r="BU12" s="416">
        <v>0</v>
      </c>
      <c r="BV12" s="416">
        <v>0</v>
      </c>
      <c r="BW12" s="416">
        <v>0</v>
      </c>
      <c r="BX12" s="416">
        <v>0</v>
      </c>
      <c r="BY12" s="416">
        <v>0</v>
      </c>
      <c r="BZ12" s="416">
        <v>0</v>
      </c>
      <c r="CA12" s="416">
        <v>0</v>
      </c>
      <c r="CB12" s="416">
        <v>0</v>
      </c>
      <c r="CC12" s="416">
        <v>0</v>
      </c>
      <c r="CD12" s="416">
        <v>0</v>
      </c>
      <c r="CE12" s="416">
        <v>0</v>
      </c>
      <c r="CF12" s="416">
        <v>0</v>
      </c>
      <c r="CG12" s="416">
        <v>0</v>
      </c>
      <c r="CH12" s="416">
        <v>0</v>
      </c>
      <c r="CI12" s="416">
        <v>0</v>
      </c>
      <c r="CJ12" s="416">
        <v>0</v>
      </c>
      <c r="CK12" s="416">
        <v>0</v>
      </c>
      <c r="CL12" s="416">
        <v>0</v>
      </c>
      <c r="CM12" s="416">
        <v>0</v>
      </c>
      <c r="CN12" s="416">
        <v>0</v>
      </c>
      <c r="CO12" s="416">
        <v>0</v>
      </c>
      <c r="CP12" s="416">
        <v>1725</v>
      </c>
      <c r="CQ12" s="416">
        <v>0</v>
      </c>
      <c r="CR12" s="416">
        <v>0</v>
      </c>
      <c r="CS12" s="416">
        <v>0</v>
      </c>
      <c r="CT12" s="416">
        <v>0</v>
      </c>
      <c r="CU12" s="416">
        <v>0</v>
      </c>
      <c r="CV12" s="416">
        <v>0</v>
      </c>
      <c r="CW12" s="416">
        <v>0</v>
      </c>
      <c r="CX12" s="416">
        <v>0</v>
      </c>
      <c r="CY12" s="416">
        <v>0</v>
      </c>
      <c r="CZ12" s="416">
        <v>0</v>
      </c>
      <c r="DA12" s="416">
        <v>2068</v>
      </c>
      <c r="DB12" s="416">
        <v>-4099</v>
      </c>
      <c r="DC12" s="416">
        <v>-1685</v>
      </c>
      <c r="DD12" s="416">
        <v>0</v>
      </c>
      <c r="DE12" s="416">
        <v>0</v>
      </c>
      <c r="DF12" s="416">
        <v>0</v>
      </c>
      <c r="DG12" s="416">
        <v>857</v>
      </c>
      <c r="DH12" s="897">
        <v>11198043</v>
      </c>
      <c r="DI12" s="416">
        <v>-52585</v>
      </c>
      <c r="DJ12" s="416">
        <v>-56966</v>
      </c>
      <c r="DK12" s="416">
        <v>0</v>
      </c>
      <c r="DL12" s="416">
        <v>0</v>
      </c>
      <c r="DM12" s="417">
        <v>0</v>
      </c>
      <c r="DN12" s="416">
        <v>0</v>
      </c>
      <c r="DO12" s="416">
        <v>303890</v>
      </c>
      <c r="DP12" s="416">
        <v>194339</v>
      </c>
      <c r="DQ12" s="416">
        <v>11392382</v>
      </c>
      <c r="DR12" s="416">
        <v>5799502</v>
      </c>
      <c r="DS12" s="416">
        <v>5993841</v>
      </c>
      <c r="DT12" s="416">
        <v>17191884</v>
      </c>
      <c r="DU12" s="416">
        <v>-1417034</v>
      </c>
      <c r="DV12" s="419">
        <v>4576807</v>
      </c>
      <c r="DW12" s="283">
        <v>15774850</v>
      </c>
      <c r="DX12" s="284"/>
      <c r="DY12" s="416"/>
    </row>
    <row r="13" spans="2:129">
      <c r="B13" s="536" t="s">
        <v>451</v>
      </c>
      <c r="C13" s="537" t="s">
        <v>575</v>
      </c>
      <c r="D13" s="429">
        <v>0</v>
      </c>
      <c r="E13" s="416">
        <v>0</v>
      </c>
      <c r="F13" s="416">
        <v>0</v>
      </c>
      <c r="G13" s="416">
        <v>0</v>
      </c>
      <c r="H13" s="416">
        <v>0</v>
      </c>
      <c r="I13" s="416">
        <v>0</v>
      </c>
      <c r="J13" s="416">
        <v>0</v>
      </c>
      <c r="K13" s="417">
        <v>0</v>
      </c>
      <c r="L13" s="416">
        <v>0</v>
      </c>
      <c r="M13" s="416">
        <v>0</v>
      </c>
      <c r="N13" s="416">
        <v>0</v>
      </c>
      <c r="O13" s="416">
        <v>0</v>
      </c>
      <c r="P13" s="416">
        <v>6</v>
      </c>
      <c r="Q13" s="416">
        <v>0</v>
      </c>
      <c r="R13" s="416">
        <v>0</v>
      </c>
      <c r="S13" s="416">
        <v>0</v>
      </c>
      <c r="T13" s="416">
        <v>35280</v>
      </c>
      <c r="U13" s="416">
        <v>404</v>
      </c>
      <c r="V13" s="416">
        <v>0</v>
      </c>
      <c r="W13" s="416">
        <v>4324</v>
      </c>
      <c r="X13" s="416">
        <v>2943</v>
      </c>
      <c r="Y13" s="416">
        <v>73</v>
      </c>
      <c r="Z13" s="416">
        <v>11017</v>
      </c>
      <c r="AA13" s="416">
        <v>0</v>
      </c>
      <c r="AB13" s="416">
        <v>0</v>
      </c>
      <c r="AC13" s="416">
        <v>56</v>
      </c>
      <c r="AD13" s="416">
        <v>105</v>
      </c>
      <c r="AE13" s="416">
        <v>87919509</v>
      </c>
      <c r="AF13" s="416">
        <v>10489053</v>
      </c>
      <c r="AG13" s="416">
        <v>8</v>
      </c>
      <c r="AH13" s="416">
        <v>73</v>
      </c>
      <c r="AI13" s="416">
        <v>0</v>
      </c>
      <c r="AJ13" s="416">
        <v>165</v>
      </c>
      <c r="AK13" s="416">
        <v>31514</v>
      </c>
      <c r="AL13" s="416">
        <v>58</v>
      </c>
      <c r="AM13" s="416">
        <v>13269</v>
      </c>
      <c r="AN13" s="416">
        <v>22699</v>
      </c>
      <c r="AO13" s="416">
        <v>11892</v>
      </c>
      <c r="AP13" s="416">
        <v>280</v>
      </c>
      <c r="AQ13" s="416">
        <v>4</v>
      </c>
      <c r="AR13" s="416">
        <v>47818</v>
      </c>
      <c r="AS13" s="416">
        <v>510</v>
      </c>
      <c r="AT13" s="416">
        <v>282</v>
      </c>
      <c r="AU13" s="416">
        <v>91</v>
      </c>
      <c r="AV13" s="416">
        <v>42</v>
      </c>
      <c r="AW13" s="416">
        <v>63</v>
      </c>
      <c r="AX13" s="416">
        <v>51</v>
      </c>
      <c r="AY13" s="416">
        <v>0</v>
      </c>
      <c r="AZ13" s="416">
        <v>115</v>
      </c>
      <c r="BA13" s="416">
        <v>0</v>
      </c>
      <c r="BB13" s="416">
        <v>10</v>
      </c>
      <c r="BC13" s="416">
        <v>0</v>
      </c>
      <c r="BD13" s="416">
        <v>0</v>
      </c>
      <c r="BE13" s="416">
        <v>0</v>
      </c>
      <c r="BF13" s="416">
        <v>0</v>
      </c>
      <c r="BG13" s="416">
        <v>27</v>
      </c>
      <c r="BH13" s="416">
        <v>0</v>
      </c>
      <c r="BI13" s="416">
        <v>0</v>
      </c>
      <c r="BJ13" s="416">
        <v>46</v>
      </c>
      <c r="BK13" s="416">
        <v>0</v>
      </c>
      <c r="BL13" s="416">
        <v>0</v>
      </c>
      <c r="BM13" s="416">
        <v>0</v>
      </c>
      <c r="BN13" s="416">
        <v>0</v>
      </c>
      <c r="BO13" s="416">
        <v>13</v>
      </c>
      <c r="BP13" s="416">
        <v>0</v>
      </c>
      <c r="BQ13" s="416">
        <v>4</v>
      </c>
      <c r="BR13" s="416">
        <v>0</v>
      </c>
      <c r="BS13" s="416">
        <v>0</v>
      </c>
      <c r="BT13" s="416">
        <v>2336408</v>
      </c>
      <c r="BU13" s="416">
        <v>411189</v>
      </c>
      <c r="BV13" s="416">
        <v>1</v>
      </c>
      <c r="BW13" s="416">
        <v>183</v>
      </c>
      <c r="BX13" s="416">
        <v>0</v>
      </c>
      <c r="BY13" s="416">
        <v>0</v>
      </c>
      <c r="BZ13" s="416">
        <v>0</v>
      </c>
      <c r="CA13" s="416">
        <v>0</v>
      </c>
      <c r="CB13" s="416">
        <v>0</v>
      </c>
      <c r="CC13" s="416">
        <v>16</v>
      </c>
      <c r="CD13" s="416">
        <v>0</v>
      </c>
      <c r="CE13" s="416">
        <v>0</v>
      </c>
      <c r="CF13" s="416">
        <v>0</v>
      </c>
      <c r="CG13" s="416">
        <v>0</v>
      </c>
      <c r="CH13" s="416">
        <v>0</v>
      </c>
      <c r="CI13" s="416">
        <v>0</v>
      </c>
      <c r="CJ13" s="416">
        <v>0</v>
      </c>
      <c r="CK13" s="416">
        <v>0</v>
      </c>
      <c r="CL13" s="416">
        <v>0</v>
      </c>
      <c r="CM13" s="416">
        <v>0</v>
      </c>
      <c r="CN13" s="416">
        <v>0</v>
      </c>
      <c r="CO13" s="416">
        <v>0</v>
      </c>
      <c r="CP13" s="416">
        <v>10</v>
      </c>
      <c r="CQ13" s="416">
        <v>443</v>
      </c>
      <c r="CR13" s="416">
        <v>2078</v>
      </c>
      <c r="CS13" s="416">
        <v>199</v>
      </c>
      <c r="CT13" s="416">
        <v>50</v>
      </c>
      <c r="CU13" s="416">
        <v>46</v>
      </c>
      <c r="CV13" s="416">
        <v>0</v>
      </c>
      <c r="CW13" s="416">
        <v>0</v>
      </c>
      <c r="CX13" s="416">
        <v>0</v>
      </c>
      <c r="CY13" s="416">
        <v>3</v>
      </c>
      <c r="CZ13" s="416">
        <v>91</v>
      </c>
      <c r="DA13" s="416">
        <v>11</v>
      </c>
      <c r="DB13" s="416">
        <v>28</v>
      </c>
      <c r="DC13" s="416">
        <v>79</v>
      </c>
      <c r="DD13" s="416">
        <v>132</v>
      </c>
      <c r="DE13" s="416">
        <v>36</v>
      </c>
      <c r="DF13" s="416">
        <v>0</v>
      </c>
      <c r="DG13" s="416">
        <v>63</v>
      </c>
      <c r="DH13" s="897">
        <v>101342870</v>
      </c>
      <c r="DI13" s="416">
        <v>0</v>
      </c>
      <c r="DJ13" s="416">
        <v>155</v>
      </c>
      <c r="DK13" s="416">
        <v>0</v>
      </c>
      <c r="DL13" s="416">
        <v>0</v>
      </c>
      <c r="DM13" s="417">
        <v>0</v>
      </c>
      <c r="DN13" s="416">
        <v>0</v>
      </c>
      <c r="DO13" s="416">
        <v>0</v>
      </c>
      <c r="DP13" s="416">
        <v>155</v>
      </c>
      <c r="DQ13" s="416">
        <v>101343025</v>
      </c>
      <c r="DR13" s="416">
        <v>0</v>
      </c>
      <c r="DS13" s="416">
        <v>155</v>
      </c>
      <c r="DT13" s="416">
        <v>101343025</v>
      </c>
      <c r="DU13" s="416">
        <v>-101343025</v>
      </c>
      <c r="DV13" s="419">
        <v>-101342870</v>
      </c>
      <c r="DW13" s="283">
        <v>0</v>
      </c>
      <c r="DX13" s="284">
        <f>SUM(DW11:DW13)</f>
        <v>15774850</v>
      </c>
      <c r="DY13" s="416"/>
    </row>
    <row r="14" spans="2:129">
      <c r="B14" s="562" t="s">
        <v>452</v>
      </c>
      <c r="C14" s="563" t="s">
        <v>685</v>
      </c>
      <c r="D14" s="429">
        <v>0</v>
      </c>
      <c r="E14" s="416">
        <v>304000</v>
      </c>
      <c r="F14" s="416">
        <v>0</v>
      </c>
      <c r="G14" s="416">
        <v>198662</v>
      </c>
      <c r="H14" s="416">
        <v>1969488</v>
      </c>
      <c r="I14" s="416">
        <v>0</v>
      </c>
      <c r="J14" s="416">
        <v>0</v>
      </c>
      <c r="K14" s="417">
        <v>0</v>
      </c>
      <c r="L14" s="416">
        <v>76722708</v>
      </c>
      <c r="M14" s="416">
        <v>318128</v>
      </c>
      <c r="N14" s="416">
        <v>4670217</v>
      </c>
      <c r="O14" s="416">
        <v>0</v>
      </c>
      <c r="P14" s="416">
        <v>3773</v>
      </c>
      <c r="Q14" s="416">
        <v>205925</v>
      </c>
      <c r="R14" s="416">
        <v>16315</v>
      </c>
      <c r="S14" s="416">
        <v>0</v>
      </c>
      <c r="T14" s="416">
        <v>487417</v>
      </c>
      <c r="U14" s="416">
        <v>5505</v>
      </c>
      <c r="V14" s="416">
        <v>0</v>
      </c>
      <c r="W14" s="416">
        <v>209</v>
      </c>
      <c r="X14" s="416">
        <v>20026</v>
      </c>
      <c r="Y14" s="416">
        <v>0</v>
      </c>
      <c r="Z14" s="416">
        <v>211170</v>
      </c>
      <c r="AA14" s="416">
        <v>0</v>
      </c>
      <c r="AB14" s="416">
        <v>0</v>
      </c>
      <c r="AC14" s="416">
        <v>549605</v>
      </c>
      <c r="AD14" s="416">
        <v>105225</v>
      </c>
      <c r="AE14" s="416">
        <v>14818</v>
      </c>
      <c r="AF14" s="416">
        <v>0</v>
      </c>
      <c r="AG14" s="416">
        <v>10006</v>
      </c>
      <c r="AH14" s="416">
        <v>25</v>
      </c>
      <c r="AI14" s="416">
        <v>396650</v>
      </c>
      <c r="AJ14" s="416">
        <v>131</v>
      </c>
      <c r="AK14" s="416">
        <v>0</v>
      </c>
      <c r="AL14" s="416">
        <v>165</v>
      </c>
      <c r="AM14" s="416">
        <v>119399</v>
      </c>
      <c r="AN14" s="416">
        <v>0</v>
      </c>
      <c r="AO14" s="416">
        <v>0</v>
      </c>
      <c r="AP14" s="416">
        <v>123</v>
      </c>
      <c r="AQ14" s="416">
        <v>0</v>
      </c>
      <c r="AR14" s="416">
        <v>0</v>
      </c>
      <c r="AS14" s="416">
        <v>0</v>
      </c>
      <c r="AT14" s="416">
        <v>0</v>
      </c>
      <c r="AU14" s="416">
        <v>0</v>
      </c>
      <c r="AV14" s="416">
        <v>0</v>
      </c>
      <c r="AW14" s="416">
        <v>0</v>
      </c>
      <c r="AX14" s="416">
        <v>0</v>
      </c>
      <c r="AY14" s="416">
        <v>0</v>
      </c>
      <c r="AZ14" s="416">
        <v>0</v>
      </c>
      <c r="BA14" s="416">
        <v>0</v>
      </c>
      <c r="BB14" s="416">
        <v>0</v>
      </c>
      <c r="BC14" s="416">
        <v>0</v>
      </c>
      <c r="BD14" s="416">
        <v>0</v>
      </c>
      <c r="BE14" s="416">
        <v>0</v>
      </c>
      <c r="BF14" s="416">
        <v>0</v>
      </c>
      <c r="BG14" s="416">
        <v>0</v>
      </c>
      <c r="BH14" s="416">
        <v>0</v>
      </c>
      <c r="BI14" s="416">
        <v>0</v>
      </c>
      <c r="BJ14" s="416">
        <v>0</v>
      </c>
      <c r="BK14" s="416">
        <v>0</v>
      </c>
      <c r="BL14" s="416">
        <v>0</v>
      </c>
      <c r="BM14" s="416">
        <v>0</v>
      </c>
      <c r="BN14" s="416">
        <v>8261</v>
      </c>
      <c r="BO14" s="416">
        <v>0</v>
      </c>
      <c r="BP14" s="416">
        <v>0</v>
      </c>
      <c r="BQ14" s="416">
        <v>0</v>
      </c>
      <c r="BR14" s="416">
        <v>0</v>
      </c>
      <c r="BS14" s="416">
        <v>0</v>
      </c>
      <c r="BT14" s="416">
        <v>0</v>
      </c>
      <c r="BU14" s="416">
        <v>0</v>
      </c>
      <c r="BV14" s="416">
        <v>0</v>
      </c>
      <c r="BW14" s="416">
        <v>0</v>
      </c>
      <c r="BX14" s="416">
        <v>0</v>
      </c>
      <c r="BY14" s="416">
        <v>0</v>
      </c>
      <c r="BZ14" s="416">
        <v>0</v>
      </c>
      <c r="CA14" s="416">
        <v>0</v>
      </c>
      <c r="CB14" s="416">
        <v>0</v>
      </c>
      <c r="CC14" s="416">
        <v>0</v>
      </c>
      <c r="CD14" s="416">
        <v>0</v>
      </c>
      <c r="CE14" s="416">
        <v>0</v>
      </c>
      <c r="CF14" s="416">
        <v>0</v>
      </c>
      <c r="CG14" s="416">
        <v>0</v>
      </c>
      <c r="CH14" s="416">
        <v>0</v>
      </c>
      <c r="CI14" s="416">
        <v>0</v>
      </c>
      <c r="CJ14" s="416">
        <v>75121</v>
      </c>
      <c r="CK14" s="416">
        <v>0</v>
      </c>
      <c r="CL14" s="416">
        <v>0</v>
      </c>
      <c r="CM14" s="416">
        <v>0</v>
      </c>
      <c r="CN14" s="416">
        <v>0</v>
      </c>
      <c r="CO14" s="416">
        <v>40</v>
      </c>
      <c r="CP14" s="416">
        <v>73943</v>
      </c>
      <c r="CQ14" s="416">
        <v>6742</v>
      </c>
      <c r="CR14" s="416">
        <v>0</v>
      </c>
      <c r="CS14" s="416">
        <v>4401534</v>
      </c>
      <c r="CT14" s="416">
        <v>2259743</v>
      </c>
      <c r="CU14" s="416">
        <v>3495959</v>
      </c>
      <c r="CV14" s="416">
        <v>138028</v>
      </c>
      <c r="CW14" s="416">
        <v>0</v>
      </c>
      <c r="CX14" s="416">
        <v>0</v>
      </c>
      <c r="CY14" s="416">
        <v>0</v>
      </c>
      <c r="CZ14" s="416">
        <v>0</v>
      </c>
      <c r="DA14" s="416">
        <v>0</v>
      </c>
      <c r="DB14" s="416">
        <v>23057053</v>
      </c>
      <c r="DC14" s="416">
        <v>5405230</v>
      </c>
      <c r="DD14" s="416">
        <v>0</v>
      </c>
      <c r="DE14" s="416">
        <v>222304</v>
      </c>
      <c r="DF14" s="416">
        <v>0</v>
      </c>
      <c r="DG14" s="416">
        <v>7934</v>
      </c>
      <c r="DH14" s="897">
        <v>125481582</v>
      </c>
      <c r="DI14" s="416">
        <v>3003912</v>
      </c>
      <c r="DJ14" s="416">
        <v>103144182</v>
      </c>
      <c r="DK14" s="416">
        <v>2036477</v>
      </c>
      <c r="DL14" s="416">
        <v>11382</v>
      </c>
      <c r="DM14" s="417">
        <v>0</v>
      </c>
      <c r="DN14" s="416">
        <v>0</v>
      </c>
      <c r="DO14" s="416">
        <v>1312542</v>
      </c>
      <c r="DP14" s="416">
        <v>109508495</v>
      </c>
      <c r="DQ14" s="416">
        <v>234990077</v>
      </c>
      <c r="DR14" s="416">
        <v>206890186</v>
      </c>
      <c r="DS14" s="416">
        <v>316398681</v>
      </c>
      <c r="DT14" s="416">
        <v>441880263</v>
      </c>
      <c r="DU14" s="416">
        <v>-134628313</v>
      </c>
      <c r="DV14" s="419">
        <v>181770368</v>
      </c>
      <c r="DW14" s="285">
        <v>307251950</v>
      </c>
      <c r="DX14" s="286"/>
      <c r="DY14" s="416"/>
    </row>
    <row r="15" spans="2:129">
      <c r="B15" s="569" t="s">
        <v>453</v>
      </c>
      <c r="C15" s="570" t="s">
        <v>686</v>
      </c>
      <c r="D15" s="1002">
        <v>0</v>
      </c>
      <c r="E15" s="421">
        <v>6122</v>
      </c>
      <c r="F15" s="421">
        <v>0</v>
      </c>
      <c r="G15" s="421">
        <v>0</v>
      </c>
      <c r="H15" s="421">
        <v>406177</v>
      </c>
      <c r="I15" s="421">
        <v>0</v>
      </c>
      <c r="J15" s="421">
        <v>0</v>
      </c>
      <c r="K15" s="1003">
        <v>0</v>
      </c>
      <c r="L15" s="421">
        <v>421927</v>
      </c>
      <c r="M15" s="421">
        <v>193334</v>
      </c>
      <c r="N15" s="421">
        <v>0</v>
      </c>
      <c r="O15" s="421">
        <v>0</v>
      </c>
      <c r="P15" s="421">
        <v>0</v>
      </c>
      <c r="Q15" s="421">
        <v>0</v>
      </c>
      <c r="R15" s="421">
        <v>0</v>
      </c>
      <c r="S15" s="421">
        <v>0</v>
      </c>
      <c r="T15" s="421">
        <v>0</v>
      </c>
      <c r="U15" s="421">
        <v>0</v>
      </c>
      <c r="V15" s="421">
        <v>0</v>
      </c>
      <c r="W15" s="421">
        <v>0</v>
      </c>
      <c r="X15" s="421">
        <v>0</v>
      </c>
      <c r="Y15" s="421">
        <v>0</v>
      </c>
      <c r="Z15" s="421">
        <v>252</v>
      </c>
      <c r="AA15" s="421">
        <v>0</v>
      </c>
      <c r="AB15" s="421">
        <v>0</v>
      </c>
      <c r="AC15" s="421">
        <v>6460</v>
      </c>
      <c r="AD15" s="421">
        <v>34</v>
      </c>
      <c r="AE15" s="421">
        <v>0</v>
      </c>
      <c r="AF15" s="421">
        <v>0</v>
      </c>
      <c r="AG15" s="421">
        <v>0</v>
      </c>
      <c r="AH15" s="421">
        <v>0</v>
      </c>
      <c r="AI15" s="421">
        <v>0</v>
      </c>
      <c r="AJ15" s="421">
        <v>0</v>
      </c>
      <c r="AK15" s="421">
        <v>0</v>
      </c>
      <c r="AL15" s="421">
        <v>0</v>
      </c>
      <c r="AM15" s="421">
        <v>0</v>
      </c>
      <c r="AN15" s="421">
        <v>0</v>
      </c>
      <c r="AO15" s="421">
        <v>0</v>
      </c>
      <c r="AP15" s="421">
        <v>0</v>
      </c>
      <c r="AQ15" s="421">
        <v>0</v>
      </c>
      <c r="AR15" s="421">
        <v>0</v>
      </c>
      <c r="AS15" s="421">
        <v>0</v>
      </c>
      <c r="AT15" s="421">
        <v>0</v>
      </c>
      <c r="AU15" s="421">
        <v>0</v>
      </c>
      <c r="AV15" s="421">
        <v>0</v>
      </c>
      <c r="AW15" s="421">
        <v>0</v>
      </c>
      <c r="AX15" s="421">
        <v>0</v>
      </c>
      <c r="AY15" s="421">
        <v>0</v>
      </c>
      <c r="AZ15" s="421">
        <v>0</v>
      </c>
      <c r="BA15" s="421">
        <v>0</v>
      </c>
      <c r="BB15" s="421">
        <v>0</v>
      </c>
      <c r="BC15" s="421">
        <v>0</v>
      </c>
      <c r="BD15" s="421">
        <v>0</v>
      </c>
      <c r="BE15" s="421">
        <v>0</v>
      </c>
      <c r="BF15" s="421">
        <v>0</v>
      </c>
      <c r="BG15" s="421">
        <v>0</v>
      </c>
      <c r="BH15" s="421">
        <v>0</v>
      </c>
      <c r="BI15" s="421">
        <v>0</v>
      </c>
      <c r="BJ15" s="421">
        <v>0</v>
      </c>
      <c r="BK15" s="421">
        <v>0</v>
      </c>
      <c r="BL15" s="421">
        <v>0</v>
      </c>
      <c r="BM15" s="421">
        <v>0</v>
      </c>
      <c r="BN15" s="421">
        <v>0</v>
      </c>
      <c r="BO15" s="421">
        <v>0</v>
      </c>
      <c r="BP15" s="421">
        <v>0</v>
      </c>
      <c r="BQ15" s="421">
        <v>0</v>
      </c>
      <c r="BR15" s="421">
        <v>0</v>
      </c>
      <c r="BS15" s="421">
        <v>0</v>
      </c>
      <c r="BT15" s="421">
        <v>0</v>
      </c>
      <c r="BU15" s="421">
        <v>0</v>
      </c>
      <c r="BV15" s="421">
        <v>0</v>
      </c>
      <c r="BW15" s="421">
        <v>0</v>
      </c>
      <c r="BX15" s="421">
        <v>150506</v>
      </c>
      <c r="BY15" s="421">
        <v>0</v>
      </c>
      <c r="BZ15" s="421">
        <v>0</v>
      </c>
      <c r="CA15" s="421">
        <v>0</v>
      </c>
      <c r="CB15" s="421">
        <v>0</v>
      </c>
      <c r="CC15" s="421">
        <v>0</v>
      </c>
      <c r="CD15" s="421">
        <v>0</v>
      </c>
      <c r="CE15" s="421">
        <v>0</v>
      </c>
      <c r="CF15" s="421">
        <v>0</v>
      </c>
      <c r="CG15" s="421">
        <v>0</v>
      </c>
      <c r="CH15" s="421">
        <v>0</v>
      </c>
      <c r="CI15" s="421">
        <v>0</v>
      </c>
      <c r="CJ15" s="421">
        <v>66091</v>
      </c>
      <c r="CK15" s="421">
        <v>0</v>
      </c>
      <c r="CL15" s="421">
        <v>0</v>
      </c>
      <c r="CM15" s="421">
        <v>0</v>
      </c>
      <c r="CN15" s="421">
        <v>0</v>
      </c>
      <c r="CO15" s="421">
        <v>7</v>
      </c>
      <c r="CP15" s="421">
        <v>3436</v>
      </c>
      <c r="CQ15" s="421">
        <v>0</v>
      </c>
      <c r="CR15" s="421">
        <v>0</v>
      </c>
      <c r="CS15" s="421">
        <v>497486</v>
      </c>
      <c r="CT15" s="421">
        <v>270958</v>
      </c>
      <c r="CU15" s="421">
        <v>417965</v>
      </c>
      <c r="CV15" s="421">
        <v>0</v>
      </c>
      <c r="CW15" s="421">
        <v>0</v>
      </c>
      <c r="CX15" s="421">
        <v>0</v>
      </c>
      <c r="CY15" s="421">
        <v>0</v>
      </c>
      <c r="CZ15" s="421">
        <v>3198</v>
      </c>
      <c r="DA15" s="421">
        <v>64</v>
      </c>
      <c r="DB15" s="421">
        <v>8519721</v>
      </c>
      <c r="DC15" s="421">
        <v>1560649</v>
      </c>
      <c r="DD15" s="421">
        <v>0</v>
      </c>
      <c r="DE15" s="421">
        <v>66980</v>
      </c>
      <c r="DF15" s="421">
        <v>0</v>
      </c>
      <c r="DG15" s="421">
        <v>11756</v>
      </c>
      <c r="DH15" s="1004">
        <v>12603123</v>
      </c>
      <c r="DI15" s="421">
        <v>2693151</v>
      </c>
      <c r="DJ15" s="421">
        <v>27794516</v>
      </c>
      <c r="DK15" s="421">
        <v>0</v>
      </c>
      <c r="DL15" s="421">
        <v>0</v>
      </c>
      <c r="DM15" s="1003">
        <v>0</v>
      </c>
      <c r="DN15" s="421">
        <v>0</v>
      </c>
      <c r="DO15" s="421">
        <v>38887</v>
      </c>
      <c r="DP15" s="421">
        <v>30526554</v>
      </c>
      <c r="DQ15" s="421">
        <v>43129677</v>
      </c>
      <c r="DR15" s="421">
        <v>2616103</v>
      </c>
      <c r="DS15" s="421">
        <v>33142657</v>
      </c>
      <c r="DT15" s="421">
        <v>45745780</v>
      </c>
      <c r="DU15" s="421">
        <v>-42082516</v>
      </c>
      <c r="DV15" s="422">
        <v>-8939859</v>
      </c>
      <c r="DW15" s="287">
        <v>3663264</v>
      </c>
      <c r="DX15" s="288"/>
      <c r="DY15" s="416"/>
    </row>
    <row r="16" spans="2:129">
      <c r="B16" s="562" t="s">
        <v>454</v>
      </c>
      <c r="C16" s="599" t="s">
        <v>687</v>
      </c>
      <c r="D16" s="429">
        <v>1329195</v>
      </c>
      <c r="E16" s="416">
        <v>11185854</v>
      </c>
      <c r="F16" s="416">
        <v>422015</v>
      </c>
      <c r="G16" s="416">
        <v>2332</v>
      </c>
      <c r="H16" s="416">
        <v>777420</v>
      </c>
      <c r="I16" s="416">
        <v>0</v>
      </c>
      <c r="J16" s="416">
        <v>0</v>
      </c>
      <c r="K16" s="417">
        <v>0</v>
      </c>
      <c r="L16" s="416">
        <v>-31035</v>
      </c>
      <c r="M16" s="416">
        <v>0</v>
      </c>
      <c r="N16" s="416">
        <v>2324833</v>
      </c>
      <c r="O16" s="416">
        <v>0</v>
      </c>
      <c r="P16" s="416">
        <v>-205</v>
      </c>
      <c r="Q16" s="416">
        <v>0</v>
      </c>
      <c r="R16" s="416">
        <v>0</v>
      </c>
      <c r="S16" s="416">
        <v>0</v>
      </c>
      <c r="T16" s="416">
        <v>0</v>
      </c>
      <c r="U16" s="416">
        <v>0</v>
      </c>
      <c r="V16" s="416">
        <v>0</v>
      </c>
      <c r="W16" s="416">
        <v>698</v>
      </c>
      <c r="X16" s="416">
        <v>0</v>
      </c>
      <c r="Y16" s="416">
        <v>0</v>
      </c>
      <c r="Z16" s="416">
        <v>0</v>
      </c>
      <c r="AA16" s="416">
        <v>0</v>
      </c>
      <c r="AB16" s="416">
        <v>0</v>
      </c>
      <c r="AC16" s="416">
        <v>0</v>
      </c>
      <c r="AD16" s="416">
        <v>0</v>
      </c>
      <c r="AE16" s="416">
        <v>0</v>
      </c>
      <c r="AF16" s="416">
        <v>0</v>
      </c>
      <c r="AG16" s="416">
        <v>0</v>
      </c>
      <c r="AH16" s="416">
        <v>0</v>
      </c>
      <c r="AI16" s="416">
        <v>0</v>
      </c>
      <c r="AJ16" s="416">
        <v>0</v>
      </c>
      <c r="AK16" s="416">
        <v>0</v>
      </c>
      <c r="AL16" s="416">
        <v>0</v>
      </c>
      <c r="AM16" s="416">
        <v>0</v>
      </c>
      <c r="AN16" s="416">
        <v>0</v>
      </c>
      <c r="AO16" s="416">
        <v>0</v>
      </c>
      <c r="AP16" s="416">
        <v>0</v>
      </c>
      <c r="AQ16" s="416">
        <v>0</v>
      </c>
      <c r="AR16" s="416">
        <v>0</v>
      </c>
      <c r="AS16" s="416">
        <v>0</v>
      </c>
      <c r="AT16" s="416">
        <v>0</v>
      </c>
      <c r="AU16" s="416">
        <v>0</v>
      </c>
      <c r="AV16" s="416">
        <v>0</v>
      </c>
      <c r="AW16" s="416">
        <v>0</v>
      </c>
      <c r="AX16" s="416">
        <v>0</v>
      </c>
      <c r="AY16" s="416">
        <v>0</v>
      </c>
      <c r="AZ16" s="416">
        <v>0</v>
      </c>
      <c r="BA16" s="416">
        <v>0</v>
      </c>
      <c r="BB16" s="416">
        <v>0</v>
      </c>
      <c r="BC16" s="416">
        <v>0</v>
      </c>
      <c r="BD16" s="416">
        <v>0</v>
      </c>
      <c r="BE16" s="416">
        <v>0</v>
      </c>
      <c r="BF16" s="416">
        <v>0</v>
      </c>
      <c r="BG16" s="416">
        <v>0</v>
      </c>
      <c r="BH16" s="416">
        <v>0</v>
      </c>
      <c r="BI16" s="416">
        <v>0</v>
      </c>
      <c r="BJ16" s="416">
        <v>0</v>
      </c>
      <c r="BK16" s="416">
        <v>0</v>
      </c>
      <c r="BL16" s="416">
        <v>0</v>
      </c>
      <c r="BM16" s="416">
        <v>0</v>
      </c>
      <c r="BN16" s="416">
        <v>0</v>
      </c>
      <c r="BO16" s="416">
        <v>0</v>
      </c>
      <c r="BP16" s="416">
        <v>0</v>
      </c>
      <c r="BQ16" s="416">
        <v>0</v>
      </c>
      <c r="BR16" s="416">
        <v>0</v>
      </c>
      <c r="BS16" s="416">
        <v>0</v>
      </c>
      <c r="BT16" s="416">
        <v>0</v>
      </c>
      <c r="BU16" s="416">
        <v>0</v>
      </c>
      <c r="BV16" s="416">
        <v>0</v>
      </c>
      <c r="BW16" s="416">
        <v>0</v>
      </c>
      <c r="BX16" s="416">
        <v>50731</v>
      </c>
      <c r="BY16" s="416">
        <v>0</v>
      </c>
      <c r="BZ16" s="416">
        <v>0</v>
      </c>
      <c r="CA16" s="416">
        <v>0</v>
      </c>
      <c r="CB16" s="416">
        <v>0</v>
      </c>
      <c r="CC16" s="416">
        <v>0</v>
      </c>
      <c r="CD16" s="416">
        <v>0</v>
      </c>
      <c r="CE16" s="416">
        <v>0</v>
      </c>
      <c r="CF16" s="416">
        <v>0</v>
      </c>
      <c r="CG16" s="416">
        <v>0</v>
      </c>
      <c r="CH16" s="416">
        <v>0</v>
      </c>
      <c r="CI16" s="416">
        <v>0</v>
      </c>
      <c r="CJ16" s="416">
        <v>0</v>
      </c>
      <c r="CK16" s="416">
        <v>0</v>
      </c>
      <c r="CL16" s="416">
        <v>0</v>
      </c>
      <c r="CM16" s="416">
        <v>0</v>
      </c>
      <c r="CN16" s="416">
        <v>0</v>
      </c>
      <c r="CO16" s="416">
        <v>0</v>
      </c>
      <c r="CP16" s="416">
        <v>30</v>
      </c>
      <c r="CQ16" s="416">
        <v>61964</v>
      </c>
      <c r="CR16" s="416">
        <v>360635</v>
      </c>
      <c r="CS16" s="416">
        <v>33558</v>
      </c>
      <c r="CT16" s="416">
        <v>4860</v>
      </c>
      <c r="CU16" s="416">
        <v>1437</v>
      </c>
      <c r="CV16" s="416">
        <v>0</v>
      </c>
      <c r="CW16" s="416">
        <v>0</v>
      </c>
      <c r="CX16" s="416">
        <v>0</v>
      </c>
      <c r="CY16" s="416">
        <v>0</v>
      </c>
      <c r="CZ16" s="416">
        <v>0</v>
      </c>
      <c r="DA16" s="416">
        <v>179984</v>
      </c>
      <c r="DB16" s="416">
        <v>0</v>
      </c>
      <c r="DC16" s="416">
        <v>0</v>
      </c>
      <c r="DD16" s="416">
        <v>0</v>
      </c>
      <c r="DE16" s="416">
        <v>0</v>
      </c>
      <c r="DF16" s="416">
        <v>0</v>
      </c>
      <c r="DG16" s="416">
        <v>0</v>
      </c>
      <c r="DH16" s="897">
        <v>16704306</v>
      </c>
      <c r="DI16" s="416">
        <v>0</v>
      </c>
      <c r="DJ16" s="416">
        <v>1561319</v>
      </c>
      <c r="DK16" s="416">
        <v>0</v>
      </c>
      <c r="DL16" s="416">
        <v>0</v>
      </c>
      <c r="DM16" s="417">
        <v>0</v>
      </c>
      <c r="DN16" s="416">
        <v>0</v>
      </c>
      <c r="DO16" s="416">
        <v>64523</v>
      </c>
      <c r="DP16" s="416">
        <v>1625842</v>
      </c>
      <c r="DQ16" s="416">
        <v>18330148</v>
      </c>
      <c r="DR16" s="416">
        <v>10281040</v>
      </c>
      <c r="DS16" s="416">
        <v>11906882</v>
      </c>
      <c r="DT16" s="416">
        <v>28611188</v>
      </c>
      <c r="DU16" s="416">
        <v>-11951074</v>
      </c>
      <c r="DV16" s="419">
        <v>-44192</v>
      </c>
      <c r="DW16" s="289">
        <v>16660114</v>
      </c>
      <c r="DX16" s="290"/>
      <c r="DY16" s="416"/>
    </row>
    <row r="17" spans="2:129">
      <c r="B17" s="562" t="s">
        <v>455</v>
      </c>
      <c r="C17" s="563" t="s">
        <v>579</v>
      </c>
      <c r="D17" s="429">
        <v>0</v>
      </c>
      <c r="E17" s="416">
        <v>0</v>
      </c>
      <c r="F17" s="416">
        <v>0</v>
      </c>
      <c r="G17" s="416">
        <v>0</v>
      </c>
      <c r="H17" s="416">
        <v>0</v>
      </c>
      <c r="I17" s="416">
        <v>0</v>
      </c>
      <c r="J17" s="416">
        <v>0</v>
      </c>
      <c r="K17" s="417">
        <v>0</v>
      </c>
      <c r="L17" s="416">
        <v>0</v>
      </c>
      <c r="M17" s="416">
        <v>0</v>
      </c>
      <c r="N17" s="416">
        <v>0</v>
      </c>
      <c r="O17" s="416">
        <v>0</v>
      </c>
      <c r="P17" s="416">
        <v>0</v>
      </c>
      <c r="Q17" s="416">
        <v>0</v>
      </c>
      <c r="R17" s="416">
        <v>0</v>
      </c>
      <c r="S17" s="416">
        <v>0</v>
      </c>
      <c r="T17" s="416">
        <v>0</v>
      </c>
      <c r="U17" s="416">
        <v>0</v>
      </c>
      <c r="V17" s="416">
        <v>0</v>
      </c>
      <c r="W17" s="416">
        <v>0</v>
      </c>
      <c r="X17" s="416">
        <v>0</v>
      </c>
      <c r="Y17" s="416">
        <v>0</v>
      </c>
      <c r="Z17" s="416">
        <v>0</v>
      </c>
      <c r="AA17" s="416">
        <v>0</v>
      </c>
      <c r="AB17" s="416">
        <v>0</v>
      </c>
      <c r="AC17" s="416">
        <v>0</v>
      </c>
      <c r="AD17" s="416">
        <v>0</v>
      </c>
      <c r="AE17" s="416">
        <v>0</v>
      </c>
      <c r="AF17" s="416">
        <v>0</v>
      </c>
      <c r="AG17" s="416">
        <v>0</v>
      </c>
      <c r="AH17" s="416">
        <v>0</v>
      </c>
      <c r="AI17" s="416">
        <v>0</v>
      </c>
      <c r="AJ17" s="416">
        <v>0</v>
      </c>
      <c r="AK17" s="416">
        <v>0</v>
      </c>
      <c r="AL17" s="416">
        <v>0</v>
      </c>
      <c r="AM17" s="416">
        <v>0</v>
      </c>
      <c r="AN17" s="416">
        <v>0</v>
      </c>
      <c r="AO17" s="416">
        <v>0</v>
      </c>
      <c r="AP17" s="416">
        <v>0</v>
      </c>
      <c r="AQ17" s="416">
        <v>0</v>
      </c>
      <c r="AR17" s="416">
        <v>0</v>
      </c>
      <c r="AS17" s="416">
        <v>0</v>
      </c>
      <c r="AT17" s="416">
        <v>0</v>
      </c>
      <c r="AU17" s="416">
        <v>0</v>
      </c>
      <c r="AV17" s="416">
        <v>0</v>
      </c>
      <c r="AW17" s="416">
        <v>0</v>
      </c>
      <c r="AX17" s="416">
        <v>0</v>
      </c>
      <c r="AY17" s="416">
        <v>0</v>
      </c>
      <c r="AZ17" s="416">
        <v>0</v>
      </c>
      <c r="BA17" s="416">
        <v>0</v>
      </c>
      <c r="BB17" s="416">
        <v>0</v>
      </c>
      <c r="BC17" s="416">
        <v>0</v>
      </c>
      <c r="BD17" s="416">
        <v>0</v>
      </c>
      <c r="BE17" s="416">
        <v>0</v>
      </c>
      <c r="BF17" s="416">
        <v>0</v>
      </c>
      <c r="BG17" s="416">
        <v>0</v>
      </c>
      <c r="BH17" s="416">
        <v>0</v>
      </c>
      <c r="BI17" s="416">
        <v>0</v>
      </c>
      <c r="BJ17" s="416">
        <v>0</v>
      </c>
      <c r="BK17" s="416">
        <v>0</v>
      </c>
      <c r="BL17" s="416">
        <v>0</v>
      </c>
      <c r="BM17" s="416">
        <v>0</v>
      </c>
      <c r="BN17" s="416">
        <v>0</v>
      </c>
      <c r="BO17" s="416">
        <v>0</v>
      </c>
      <c r="BP17" s="416">
        <v>0</v>
      </c>
      <c r="BQ17" s="416">
        <v>0</v>
      </c>
      <c r="BR17" s="416">
        <v>0</v>
      </c>
      <c r="BS17" s="416">
        <v>0</v>
      </c>
      <c r="BT17" s="416">
        <v>0</v>
      </c>
      <c r="BU17" s="416">
        <v>0</v>
      </c>
      <c r="BV17" s="416">
        <v>0</v>
      </c>
      <c r="BW17" s="416">
        <v>0</v>
      </c>
      <c r="BX17" s="416">
        <v>0</v>
      </c>
      <c r="BY17" s="416">
        <v>0</v>
      </c>
      <c r="BZ17" s="416">
        <v>0</v>
      </c>
      <c r="CA17" s="416">
        <v>0</v>
      </c>
      <c r="CB17" s="416">
        <v>0</v>
      </c>
      <c r="CC17" s="416">
        <v>0</v>
      </c>
      <c r="CD17" s="416">
        <v>0</v>
      </c>
      <c r="CE17" s="416">
        <v>0</v>
      </c>
      <c r="CF17" s="416">
        <v>0</v>
      </c>
      <c r="CG17" s="416">
        <v>0</v>
      </c>
      <c r="CH17" s="416">
        <v>0</v>
      </c>
      <c r="CI17" s="416">
        <v>0</v>
      </c>
      <c r="CJ17" s="416">
        <v>0</v>
      </c>
      <c r="CK17" s="416">
        <v>0</v>
      </c>
      <c r="CL17" s="416">
        <v>0</v>
      </c>
      <c r="CM17" s="416">
        <v>0</v>
      </c>
      <c r="CN17" s="416">
        <v>0</v>
      </c>
      <c r="CO17" s="416">
        <v>0</v>
      </c>
      <c r="CP17" s="416">
        <v>0</v>
      </c>
      <c r="CQ17" s="416">
        <v>0</v>
      </c>
      <c r="CR17" s="416">
        <v>0</v>
      </c>
      <c r="CS17" s="416">
        <v>0</v>
      </c>
      <c r="CT17" s="416">
        <v>0</v>
      </c>
      <c r="CU17" s="416">
        <v>0</v>
      </c>
      <c r="CV17" s="416">
        <v>0</v>
      </c>
      <c r="CW17" s="416">
        <v>0</v>
      </c>
      <c r="CX17" s="416">
        <v>0</v>
      </c>
      <c r="CY17" s="416">
        <v>0</v>
      </c>
      <c r="CZ17" s="416">
        <v>0</v>
      </c>
      <c r="DA17" s="416">
        <v>0</v>
      </c>
      <c r="DB17" s="416">
        <v>0</v>
      </c>
      <c r="DC17" s="416">
        <v>0</v>
      </c>
      <c r="DD17" s="416">
        <v>0</v>
      </c>
      <c r="DE17" s="416">
        <v>0</v>
      </c>
      <c r="DF17" s="416">
        <v>0</v>
      </c>
      <c r="DG17" s="416">
        <v>0</v>
      </c>
      <c r="DH17" s="897">
        <v>0</v>
      </c>
      <c r="DI17" s="416">
        <v>1118280</v>
      </c>
      <c r="DJ17" s="416">
        <v>39797284</v>
      </c>
      <c r="DK17" s="416">
        <v>0</v>
      </c>
      <c r="DL17" s="416">
        <v>0</v>
      </c>
      <c r="DM17" s="417">
        <v>0</v>
      </c>
      <c r="DN17" s="416">
        <v>0</v>
      </c>
      <c r="DO17" s="416">
        <v>0</v>
      </c>
      <c r="DP17" s="416">
        <v>40915564</v>
      </c>
      <c r="DQ17" s="416">
        <v>40915564</v>
      </c>
      <c r="DR17" s="416">
        <v>0</v>
      </c>
      <c r="DS17" s="416">
        <v>40915564</v>
      </c>
      <c r="DT17" s="416">
        <v>40915564</v>
      </c>
      <c r="DU17" s="416">
        <v>-40915564</v>
      </c>
      <c r="DV17" s="419">
        <v>0</v>
      </c>
      <c r="DW17" s="285">
        <v>0</v>
      </c>
      <c r="DX17" s="286">
        <f>SUM(DW14:DW17)</f>
        <v>327575328</v>
      </c>
      <c r="DY17" s="416"/>
    </row>
    <row r="18" spans="2:129">
      <c r="B18" s="600" t="s">
        <v>456</v>
      </c>
      <c r="C18" s="601" t="s">
        <v>688</v>
      </c>
      <c r="D18" s="429">
        <v>5582</v>
      </c>
      <c r="E18" s="416">
        <v>890</v>
      </c>
      <c r="F18" s="416">
        <v>31747</v>
      </c>
      <c r="G18" s="416">
        <v>90603</v>
      </c>
      <c r="H18" s="416">
        <v>522206</v>
      </c>
      <c r="I18" s="416">
        <v>0</v>
      </c>
      <c r="J18" s="416">
        <v>366</v>
      </c>
      <c r="K18" s="417">
        <v>0</v>
      </c>
      <c r="L18" s="416">
        <v>986</v>
      </c>
      <c r="M18" s="416">
        <v>863</v>
      </c>
      <c r="N18" s="416">
        <v>0</v>
      </c>
      <c r="O18" s="416">
        <v>0</v>
      </c>
      <c r="P18" s="416">
        <v>3453643</v>
      </c>
      <c r="Q18" s="416">
        <v>12416703</v>
      </c>
      <c r="R18" s="416">
        <v>34996</v>
      </c>
      <c r="S18" s="416">
        <v>351295</v>
      </c>
      <c r="T18" s="416">
        <v>397742</v>
      </c>
      <c r="U18" s="416">
        <v>2236090</v>
      </c>
      <c r="V18" s="416">
        <v>63614</v>
      </c>
      <c r="W18" s="416">
        <v>3790</v>
      </c>
      <c r="X18" s="416">
        <v>0</v>
      </c>
      <c r="Y18" s="416">
        <v>0</v>
      </c>
      <c r="Z18" s="416">
        <v>0</v>
      </c>
      <c r="AA18" s="416">
        <v>0</v>
      </c>
      <c r="AB18" s="416">
        <v>0</v>
      </c>
      <c r="AC18" s="416">
        <v>20</v>
      </c>
      <c r="AD18" s="416">
        <v>709</v>
      </c>
      <c r="AE18" s="416">
        <v>257</v>
      </c>
      <c r="AF18" s="416">
        <v>0</v>
      </c>
      <c r="AG18" s="416">
        <v>95092</v>
      </c>
      <c r="AH18" s="416">
        <v>342957</v>
      </c>
      <c r="AI18" s="416">
        <v>309642</v>
      </c>
      <c r="AJ18" s="416">
        <v>3834</v>
      </c>
      <c r="AK18" s="416">
        <v>721</v>
      </c>
      <c r="AL18" s="416">
        <v>0</v>
      </c>
      <c r="AM18" s="416">
        <v>153488</v>
      </c>
      <c r="AN18" s="416">
        <v>0</v>
      </c>
      <c r="AO18" s="416">
        <v>0</v>
      </c>
      <c r="AP18" s="416">
        <v>320</v>
      </c>
      <c r="AQ18" s="416">
        <v>0</v>
      </c>
      <c r="AR18" s="416">
        <v>0</v>
      </c>
      <c r="AS18" s="416">
        <v>126794</v>
      </c>
      <c r="AT18" s="416">
        <v>49497</v>
      </c>
      <c r="AU18" s="416">
        <v>46417</v>
      </c>
      <c r="AV18" s="416">
        <v>11086</v>
      </c>
      <c r="AW18" s="416">
        <v>79955</v>
      </c>
      <c r="AX18" s="416">
        <v>1674</v>
      </c>
      <c r="AY18" s="416">
        <v>0</v>
      </c>
      <c r="AZ18" s="416">
        <v>0</v>
      </c>
      <c r="BA18" s="416">
        <v>0</v>
      </c>
      <c r="BB18" s="416">
        <v>49720</v>
      </c>
      <c r="BC18" s="416">
        <v>11355</v>
      </c>
      <c r="BD18" s="416">
        <v>1498</v>
      </c>
      <c r="BE18" s="416">
        <v>0</v>
      </c>
      <c r="BF18" s="416">
        <v>110695</v>
      </c>
      <c r="BG18" s="416">
        <v>26698</v>
      </c>
      <c r="BH18" s="416">
        <v>0</v>
      </c>
      <c r="BI18" s="416">
        <v>0</v>
      </c>
      <c r="BJ18" s="416">
        <v>8025</v>
      </c>
      <c r="BK18" s="416">
        <v>1132492</v>
      </c>
      <c r="BL18" s="416">
        <v>2889</v>
      </c>
      <c r="BM18" s="416">
        <v>4185</v>
      </c>
      <c r="BN18" s="416">
        <v>147750</v>
      </c>
      <c r="BO18" s="416">
        <v>216</v>
      </c>
      <c r="BP18" s="416">
        <v>981013</v>
      </c>
      <c r="BQ18" s="416">
        <v>315135</v>
      </c>
      <c r="BR18" s="416">
        <v>11500</v>
      </c>
      <c r="BS18" s="416">
        <v>2213</v>
      </c>
      <c r="BT18" s="416">
        <v>0</v>
      </c>
      <c r="BU18" s="416">
        <v>0</v>
      </c>
      <c r="BV18" s="416">
        <v>8030</v>
      </c>
      <c r="BW18" s="416">
        <v>3275</v>
      </c>
      <c r="BX18" s="416">
        <v>547886</v>
      </c>
      <c r="BY18" s="416">
        <v>7803</v>
      </c>
      <c r="BZ18" s="416">
        <v>236</v>
      </c>
      <c r="CA18" s="416">
        <v>335</v>
      </c>
      <c r="CB18" s="416">
        <v>0</v>
      </c>
      <c r="CC18" s="416">
        <v>19523</v>
      </c>
      <c r="CD18" s="416">
        <v>27300</v>
      </c>
      <c r="CE18" s="416">
        <v>1106</v>
      </c>
      <c r="CF18" s="416">
        <v>317461</v>
      </c>
      <c r="CG18" s="416">
        <v>4620</v>
      </c>
      <c r="CH18" s="416">
        <v>2372</v>
      </c>
      <c r="CI18" s="416">
        <v>14189</v>
      </c>
      <c r="CJ18" s="416">
        <v>99092</v>
      </c>
      <c r="CK18" s="416">
        <v>1704</v>
      </c>
      <c r="CL18" s="416">
        <v>280</v>
      </c>
      <c r="CM18" s="416">
        <v>47116</v>
      </c>
      <c r="CN18" s="416">
        <v>11</v>
      </c>
      <c r="CO18" s="416">
        <v>13170</v>
      </c>
      <c r="CP18" s="416">
        <v>37180</v>
      </c>
      <c r="CQ18" s="416">
        <v>4932</v>
      </c>
      <c r="CR18" s="416">
        <v>56908</v>
      </c>
      <c r="CS18" s="416">
        <v>1229446</v>
      </c>
      <c r="CT18" s="416">
        <v>124974</v>
      </c>
      <c r="CU18" s="416">
        <v>197971</v>
      </c>
      <c r="CV18" s="416">
        <v>8787</v>
      </c>
      <c r="CW18" s="416">
        <v>0</v>
      </c>
      <c r="CX18" s="416">
        <v>42674</v>
      </c>
      <c r="CY18" s="416">
        <v>1462</v>
      </c>
      <c r="CZ18" s="416">
        <v>96551</v>
      </c>
      <c r="DA18" s="416">
        <v>442106</v>
      </c>
      <c r="DB18" s="416">
        <v>110</v>
      </c>
      <c r="DC18" s="416">
        <v>52089</v>
      </c>
      <c r="DD18" s="416">
        <v>18151</v>
      </c>
      <c r="DE18" s="416">
        <v>28352</v>
      </c>
      <c r="DF18" s="416">
        <v>1486159</v>
      </c>
      <c r="DG18" s="416">
        <v>58646</v>
      </c>
      <c r="DH18" s="897">
        <v>28640970</v>
      </c>
      <c r="DI18" s="416">
        <v>21991</v>
      </c>
      <c r="DJ18" s="416">
        <v>2689566</v>
      </c>
      <c r="DK18" s="416">
        <v>0</v>
      </c>
      <c r="DL18" s="416">
        <v>0</v>
      </c>
      <c r="DM18" s="417">
        <v>4012</v>
      </c>
      <c r="DN18" s="416">
        <v>843845</v>
      </c>
      <c r="DO18" s="416">
        <v>190577</v>
      </c>
      <c r="DP18" s="416">
        <v>3749991</v>
      </c>
      <c r="DQ18" s="416">
        <v>32390961</v>
      </c>
      <c r="DR18" s="416">
        <v>9324030</v>
      </c>
      <c r="DS18" s="416">
        <v>13074021</v>
      </c>
      <c r="DT18" s="416">
        <v>41714991</v>
      </c>
      <c r="DU18" s="416">
        <v>-30066421</v>
      </c>
      <c r="DV18" s="419">
        <v>-16992400</v>
      </c>
      <c r="DW18" s="291">
        <v>11648570</v>
      </c>
      <c r="DX18" s="292"/>
      <c r="DY18" s="416"/>
    </row>
    <row r="19" spans="2:129">
      <c r="B19" s="600" t="s">
        <v>457</v>
      </c>
      <c r="C19" s="601" t="s">
        <v>581</v>
      </c>
      <c r="D19" s="429">
        <v>455288</v>
      </c>
      <c r="E19" s="416">
        <v>49763</v>
      </c>
      <c r="F19" s="416">
        <v>28991</v>
      </c>
      <c r="G19" s="416">
        <v>24631</v>
      </c>
      <c r="H19" s="416">
        <v>843192</v>
      </c>
      <c r="I19" s="416">
        <v>0</v>
      </c>
      <c r="J19" s="416">
        <v>307983</v>
      </c>
      <c r="K19" s="417">
        <v>0</v>
      </c>
      <c r="L19" s="416">
        <v>1411689</v>
      </c>
      <c r="M19" s="416">
        <v>16665</v>
      </c>
      <c r="N19" s="416">
        <v>13670</v>
      </c>
      <c r="O19" s="416">
        <v>0</v>
      </c>
      <c r="P19" s="416">
        <v>80881</v>
      </c>
      <c r="Q19" s="416">
        <v>1460662</v>
      </c>
      <c r="R19" s="416">
        <v>509943</v>
      </c>
      <c r="S19" s="416">
        <v>198123</v>
      </c>
      <c r="T19" s="416">
        <v>339810</v>
      </c>
      <c r="U19" s="416">
        <v>834283</v>
      </c>
      <c r="V19" s="416">
        <v>93193</v>
      </c>
      <c r="W19" s="416">
        <v>14992</v>
      </c>
      <c r="X19" s="416">
        <v>92180</v>
      </c>
      <c r="Y19" s="416">
        <v>566</v>
      </c>
      <c r="Z19" s="416">
        <v>39130</v>
      </c>
      <c r="AA19" s="416">
        <v>0</v>
      </c>
      <c r="AB19" s="416">
        <v>0</v>
      </c>
      <c r="AC19" s="416">
        <v>145660</v>
      </c>
      <c r="AD19" s="416">
        <v>41570</v>
      </c>
      <c r="AE19" s="416">
        <v>102530</v>
      </c>
      <c r="AF19" s="416">
        <v>3941742</v>
      </c>
      <c r="AG19" s="416">
        <v>92878</v>
      </c>
      <c r="AH19" s="416">
        <v>43611</v>
      </c>
      <c r="AI19" s="416">
        <v>58439</v>
      </c>
      <c r="AJ19" s="416">
        <v>13790</v>
      </c>
      <c r="AK19" s="416">
        <v>162679</v>
      </c>
      <c r="AL19" s="416">
        <v>1951</v>
      </c>
      <c r="AM19" s="416">
        <v>434108</v>
      </c>
      <c r="AN19" s="416">
        <v>6396</v>
      </c>
      <c r="AO19" s="416">
        <v>126507</v>
      </c>
      <c r="AP19" s="416">
        <v>45019</v>
      </c>
      <c r="AQ19" s="416">
        <v>13301</v>
      </c>
      <c r="AR19" s="416">
        <v>838135</v>
      </c>
      <c r="AS19" s="416">
        <v>309890</v>
      </c>
      <c r="AT19" s="416">
        <v>611550</v>
      </c>
      <c r="AU19" s="416">
        <v>357374</v>
      </c>
      <c r="AV19" s="416">
        <v>147146</v>
      </c>
      <c r="AW19" s="416">
        <v>161918</v>
      </c>
      <c r="AX19" s="416">
        <v>349920</v>
      </c>
      <c r="AY19" s="416">
        <v>3360</v>
      </c>
      <c r="AZ19" s="416">
        <v>591030</v>
      </c>
      <c r="BA19" s="416">
        <v>135520</v>
      </c>
      <c r="BB19" s="416">
        <v>45082</v>
      </c>
      <c r="BC19" s="416">
        <v>8781</v>
      </c>
      <c r="BD19" s="416">
        <v>10780</v>
      </c>
      <c r="BE19" s="416">
        <v>26</v>
      </c>
      <c r="BF19" s="416">
        <v>318456</v>
      </c>
      <c r="BG19" s="416">
        <v>90197</v>
      </c>
      <c r="BH19" s="416">
        <v>0</v>
      </c>
      <c r="BI19" s="416">
        <v>0</v>
      </c>
      <c r="BJ19" s="416">
        <v>9330</v>
      </c>
      <c r="BK19" s="416">
        <v>894453</v>
      </c>
      <c r="BL19" s="416">
        <v>4860</v>
      </c>
      <c r="BM19" s="416">
        <v>29840</v>
      </c>
      <c r="BN19" s="416">
        <v>381977</v>
      </c>
      <c r="BO19" s="416">
        <v>28060</v>
      </c>
      <c r="BP19" s="416">
        <v>1733572</v>
      </c>
      <c r="BQ19" s="416">
        <v>556863</v>
      </c>
      <c r="BR19" s="416">
        <v>703532</v>
      </c>
      <c r="BS19" s="416">
        <v>204226</v>
      </c>
      <c r="BT19" s="416">
        <v>148767</v>
      </c>
      <c r="BU19" s="416">
        <v>28680</v>
      </c>
      <c r="BV19" s="416">
        <v>64499</v>
      </c>
      <c r="BW19" s="416">
        <v>401813</v>
      </c>
      <c r="BX19" s="416">
        <v>12442320</v>
      </c>
      <c r="BY19" s="416">
        <v>2643335</v>
      </c>
      <c r="BZ19" s="416">
        <v>47104</v>
      </c>
      <c r="CA19" s="416">
        <v>4399</v>
      </c>
      <c r="CB19" s="416">
        <v>0</v>
      </c>
      <c r="CC19" s="416">
        <v>203751</v>
      </c>
      <c r="CD19" s="416">
        <v>1297351</v>
      </c>
      <c r="CE19" s="416">
        <v>117363</v>
      </c>
      <c r="CF19" s="416">
        <v>694913</v>
      </c>
      <c r="CG19" s="416">
        <v>266587</v>
      </c>
      <c r="CH19" s="416">
        <v>4437</v>
      </c>
      <c r="CI19" s="416">
        <v>75814</v>
      </c>
      <c r="CJ19" s="416">
        <v>519874</v>
      </c>
      <c r="CK19" s="416">
        <v>488189</v>
      </c>
      <c r="CL19" s="416">
        <v>92091</v>
      </c>
      <c r="CM19" s="416">
        <v>479984</v>
      </c>
      <c r="CN19" s="416">
        <v>10949</v>
      </c>
      <c r="CO19" s="416">
        <v>58066</v>
      </c>
      <c r="CP19" s="416">
        <v>1809228</v>
      </c>
      <c r="CQ19" s="416">
        <v>128036</v>
      </c>
      <c r="CR19" s="416">
        <v>248386</v>
      </c>
      <c r="CS19" s="416">
        <v>2656992</v>
      </c>
      <c r="CT19" s="416">
        <v>994249</v>
      </c>
      <c r="CU19" s="416">
        <v>552033</v>
      </c>
      <c r="CV19" s="416">
        <v>5042149</v>
      </c>
      <c r="CW19" s="416">
        <v>118358</v>
      </c>
      <c r="CX19" s="416">
        <v>950525</v>
      </c>
      <c r="CY19" s="416">
        <v>356116</v>
      </c>
      <c r="CZ19" s="416">
        <v>1420495</v>
      </c>
      <c r="DA19" s="416">
        <v>1560368</v>
      </c>
      <c r="DB19" s="416">
        <v>227790</v>
      </c>
      <c r="DC19" s="416">
        <v>1197476</v>
      </c>
      <c r="DD19" s="416">
        <v>578543</v>
      </c>
      <c r="DE19" s="416">
        <v>537347</v>
      </c>
      <c r="DF19" s="416">
        <v>306301</v>
      </c>
      <c r="DG19" s="416">
        <v>62312</v>
      </c>
      <c r="DH19" s="897">
        <v>59408684</v>
      </c>
      <c r="DI19" s="416">
        <v>637053</v>
      </c>
      <c r="DJ19" s="416">
        <v>25804827</v>
      </c>
      <c r="DK19" s="416">
        <v>0</v>
      </c>
      <c r="DL19" s="416">
        <v>0</v>
      </c>
      <c r="DM19" s="417">
        <v>0</v>
      </c>
      <c r="DN19" s="416">
        <v>1377594</v>
      </c>
      <c r="DO19" s="416">
        <v>-1055796</v>
      </c>
      <c r="DP19" s="416">
        <v>26763678</v>
      </c>
      <c r="DQ19" s="416">
        <v>86172362</v>
      </c>
      <c r="DR19" s="416">
        <v>21221668</v>
      </c>
      <c r="DS19" s="416">
        <v>47985346</v>
      </c>
      <c r="DT19" s="416">
        <v>107394030</v>
      </c>
      <c r="DU19" s="416">
        <v>-74362712</v>
      </c>
      <c r="DV19" s="419">
        <v>-26377366</v>
      </c>
      <c r="DW19" s="291">
        <v>33031318</v>
      </c>
      <c r="DX19" s="292">
        <f>SUM(DW18:DW19)</f>
        <v>44679888</v>
      </c>
      <c r="DY19" s="416"/>
    </row>
    <row r="20" spans="2:129">
      <c r="B20" s="607" t="s">
        <v>458</v>
      </c>
      <c r="C20" s="608" t="s">
        <v>689</v>
      </c>
      <c r="D20" s="1002">
        <v>921</v>
      </c>
      <c r="E20" s="421">
        <v>75309</v>
      </c>
      <c r="F20" s="421">
        <v>2629</v>
      </c>
      <c r="G20" s="421">
        <v>101352</v>
      </c>
      <c r="H20" s="421">
        <v>33492</v>
      </c>
      <c r="I20" s="421">
        <v>0</v>
      </c>
      <c r="J20" s="421">
        <v>8035</v>
      </c>
      <c r="K20" s="1003">
        <v>0</v>
      </c>
      <c r="L20" s="421">
        <v>90525</v>
      </c>
      <c r="M20" s="421">
        <v>1227</v>
      </c>
      <c r="N20" s="421">
        <v>65656</v>
      </c>
      <c r="O20" s="421">
        <v>0</v>
      </c>
      <c r="P20" s="421">
        <v>142</v>
      </c>
      <c r="Q20" s="421">
        <v>7949</v>
      </c>
      <c r="R20" s="421">
        <v>9653262</v>
      </c>
      <c r="S20" s="421">
        <v>2355461</v>
      </c>
      <c r="T20" s="421">
        <v>2569829</v>
      </c>
      <c r="U20" s="421">
        <v>309473</v>
      </c>
      <c r="V20" s="421">
        <v>2850</v>
      </c>
      <c r="W20" s="421">
        <v>73</v>
      </c>
      <c r="X20" s="421">
        <v>38</v>
      </c>
      <c r="Y20" s="421">
        <v>0</v>
      </c>
      <c r="Z20" s="421">
        <v>1004</v>
      </c>
      <c r="AA20" s="421">
        <v>0</v>
      </c>
      <c r="AB20" s="421">
        <v>0</v>
      </c>
      <c r="AC20" s="421">
        <v>0</v>
      </c>
      <c r="AD20" s="421">
        <v>2168</v>
      </c>
      <c r="AE20" s="421">
        <v>0</v>
      </c>
      <c r="AF20" s="421">
        <v>0</v>
      </c>
      <c r="AG20" s="421">
        <v>22740</v>
      </c>
      <c r="AH20" s="421">
        <v>398</v>
      </c>
      <c r="AI20" s="421">
        <v>16194</v>
      </c>
      <c r="AJ20" s="421">
        <v>5569</v>
      </c>
      <c r="AK20" s="421">
        <v>5436</v>
      </c>
      <c r="AL20" s="421">
        <v>2392</v>
      </c>
      <c r="AM20" s="421">
        <v>117891</v>
      </c>
      <c r="AN20" s="421">
        <v>0</v>
      </c>
      <c r="AO20" s="421">
        <v>2557</v>
      </c>
      <c r="AP20" s="421">
        <v>12687</v>
      </c>
      <c r="AQ20" s="421">
        <v>5</v>
      </c>
      <c r="AR20" s="421">
        <v>0</v>
      </c>
      <c r="AS20" s="421">
        <v>202978</v>
      </c>
      <c r="AT20" s="421">
        <v>215053</v>
      </c>
      <c r="AU20" s="421">
        <v>85113</v>
      </c>
      <c r="AV20" s="421">
        <v>5535</v>
      </c>
      <c r="AW20" s="421">
        <v>11421</v>
      </c>
      <c r="AX20" s="421">
        <v>6656</v>
      </c>
      <c r="AY20" s="421">
        <v>1383</v>
      </c>
      <c r="AZ20" s="421">
        <v>14541</v>
      </c>
      <c r="BA20" s="421">
        <v>4605</v>
      </c>
      <c r="BB20" s="421">
        <v>6603</v>
      </c>
      <c r="BC20" s="421">
        <v>304</v>
      </c>
      <c r="BD20" s="421">
        <v>409</v>
      </c>
      <c r="BE20" s="421">
        <v>1</v>
      </c>
      <c r="BF20" s="421">
        <v>259</v>
      </c>
      <c r="BG20" s="421">
        <v>157</v>
      </c>
      <c r="BH20" s="421">
        <v>0</v>
      </c>
      <c r="BI20" s="421">
        <v>0</v>
      </c>
      <c r="BJ20" s="421">
        <v>919</v>
      </c>
      <c r="BK20" s="421">
        <v>672038</v>
      </c>
      <c r="BL20" s="421">
        <v>1922</v>
      </c>
      <c r="BM20" s="421">
        <v>2801</v>
      </c>
      <c r="BN20" s="421">
        <v>336307</v>
      </c>
      <c r="BO20" s="421">
        <v>0</v>
      </c>
      <c r="BP20" s="421">
        <v>12138598</v>
      </c>
      <c r="BQ20" s="421">
        <v>573271</v>
      </c>
      <c r="BR20" s="421">
        <v>203235</v>
      </c>
      <c r="BS20" s="421">
        <v>101601</v>
      </c>
      <c r="BT20" s="421">
        <v>199146</v>
      </c>
      <c r="BU20" s="421">
        <v>117</v>
      </c>
      <c r="BV20" s="421">
        <v>10</v>
      </c>
      <c r="BW20" s="421">
        <v>138</v>
      </c>
      <c r="BX20" s="421">
        <v>590840</v>
      </c>
      <c r="BY20" s="421">
        <v>25875</v>
      </c>
      <c r="BZ20" s="421">
        <v>7</v>
      </c>
      <c r="CA20" s="421">
        <v>164</v>
      </c>
      <c r="CB20" s="421">
        <v>1170</v>
      </c>
      <c r="CC20" s="421">
        <v>86</v>
      </c>
      <c r="CD20" s="421">
        <v>37</v>
      </c>
      <c r="CE20" s="421">
        <v>0</v>
      </c>
      <c r="CF20" s="421">
        <v>8424</v>
      </c>
      <c r="CG20" s="421">
        <v>144</v>
      </c>
      <c r="CH20" s="421">
        <v>5</v>
      </c>
      <c r="CI20" s="421">
        <v>11567</v>
      </c>
      <c r="CJ20" s="421">
        <v>688855</v>
      </c>
      <c r="CK20" s="421">
        <v>5278</v>
      </c>
      <c r="CL20" s="421">
        <v>2118</v>
      </c>
      <c r="CM20" s="421">
        <v>574</v>
      </c>
      <c r="CN20" s="421">
        <v>60</v>
      </c>
      <c r="CO20" s="421">
        <v>2304</v>
      </c>
      <c r="CP20" s="421">
        <v>6314</v>
      </c>
      <c r="CQ20" s="421">
        <v>0</v>
      </c>
      <c r="CR20" s="421">
        <v>3075</v>
      </c>
      <c r="CS20" s="421">
        <v>3187</v>
      </c>
      <c r="CT20" s="421">
        <v>350</v>
      </c>
      <c r="CU20" s="421">
        <v>341</v>
      </c>
      <c r="CV20" s="421">
        <v>5386</v>
      </c>
      <c r="CW20" s="421">
        <v>8511</v>
      </c>
      <c r="CX20" s="421">
        <v>2630</v>
      </c>
      <c r="CY20" s="421">
        <v>5458</v>
      </c>
      <c r="CZ20" s="421">
        <v>27084</v>
      </c>
      <c r="DA20" s="421">
        <v>49313</v>
      </c>
      <c r="DB20" s="421">
        <v>51360</v>
      </c>
      <c r="DC20" s="421">
        <v>8454</v>
      </c>
      <c r="DD20" s="421">
        <v>10954</v>
      </c>
      <c r="DE20" s="421">
        <v>19327</v>
      </c>
      <c r="DF20" s="421">
        <v>0</v>
      </c>
      <c r="DG20" s="421">
        <v>5861</v>
      </c>
      <c r="DH20" s="1004">
        <v>31797498</v>
      </c>
      <c r="DI20" s="421">
        <v>31258</v>
      </c>
      <c r="DJ20" s="421">
        <v>308910</v>
      </c>
      <c r="DK20" s="421">
        <v>8844</v>
      </c>
      <c r="DL20" s="421">
        <v>0</v>
      </c>
      <c r="DM20" s="1003">
        <v>5157</v>
      </c>
      <c r="DN20" s="421">
        <v>141331</v>
      </c>
      <c r="DO20" s="421">
        <v>1553358</v>
      </c>
      <c r="DP20" s="421">
        <v>2048858</v>
      </c>
      <c r="DQ20" s="421">
        <v>33846356</v>
      </c>
      <c r="DR20" s="421">
        <v>48437647</v>
      </c>
      <c r="DS20" s="421">
        <v>50486505</v>
      </c>
      <c r="DT20" s="421">
        <v>82284003</v>
      </c>
      <c r="DU20" s="421">
        <v>-27417486</v>
      </c>
      <c r="DV20" s="422">
        <v>23069019</v>
      </c>
      <c r="DW20" s="293">
        <v>54866517</v>
      </c>
      <c r="DX20" s="294"/>
      <c r="DY20" s="416"/>
    </row>
    <row r="21" spans="2:129">
      <c r="B21" s="616" t="s">
        <v>459</v>
      </c>
      <c r="C21" s="617" t="s">
        <v>690</v>
      </c>
      <c r="D21" s="429">
        <v>0</v>
      </c>
      <c r="E21" s="416">
        <v>0</v>
      </c>
      <c r="F21" s="416">
        <v>865</v>
      </c>
      <c r="G21" s="416">
        <v>2329</v>
      </c>
      <c r="H21" s="416">
        <v>7729</v>
      </c>
      <c r="I21" s="416">
        <v>0</v>
      </c>
      <c r="J21" s="416">
        <v>22386</v>
      </c>
      <c r="K21" s="417">
        <v>0</v>
      </c>
      <c r="L21" s="416">
        <v>101304</v>
      </c>
      <c r="M21" s="416">
        <v>1640</v>
      </c>
      <c r="N21" s="416">
        <v>1231</v>
      </c>
      <c r="O21" s="416">
        <v>0</v>
      </c>
      <c r="P21" s="416">
        <v>4815</v>
      </c>
      <c r="Q21" s="416">
        <v>26119</v>
      </c>
      <c r="R21" s="416">
        <v>21317</v>
      </c>
      <c r="S21" s="416">
        <v>800887</v>
      </c>
      <c r="T21" s="416">
        <v>33003</v>
      </c>
      <c r="U21" s="416">
        <v>70105</v>
      </c>
      <c r="V21" s="416">
        <v>23543</v>
      </c>
      <c r="W21" s="416">
        <v>409</v>
      </c>
      <c r="X21" s="416">
        <v>39378</v>
      </c>
      <c r="Y21" s="416">
        <v>1458</v>
      </c>
      <c r="Z21" s="416">
        <v>12148</v>
      </c>
      <c r="AA21" s="416">
        <v>0</v>
      </c>
      <c r="AB21" s="416">
        <v>0</v>
      </c>
      <c r="AC21" s="416">
        <v>43955</v>
      </c>
      <c r="AD21" s="416">
        <v>10370</v>
      </c>
      <c r="AE21" s="416">
        <v>14518</v>
      </c>
      <c r="AF21" s="416">
        <v>45902</v>
      </c>
      <c r="AG21" s="416">
        <v>80875</v>
      </c>
      <c r="AH21" s="416">
        <v>7845</v>
      </c>
      <c r="AI21" s="416">
        <v>269</v>
      </c>
      <c r="AJ21" s="416">
        <v>989</v>
      </c>
      <c r="AK21" s="416">
        <v>34449</v>
      </c>
      <c r="AL21" s="416">
        <v>515</v>
      </c>
      <c r="AM21" s="416">
        <v>43808</v>
      </c>
      <c r="AN21" s="416">
        <v>2039</v>
      </c>
      <c r="AO21" s="416">
        <v>15235</v>
      </c>
      <c r="AP21" s="416">
        <v>8497</v>
      </c>
      <c r="AQ21" s="416">
        <v>37</v>
      </c>
      <c r="AR21" s="416">
        <v>70662</v>
      </c>
      <c r="AS21" s="416">
        <v>41254</v>
      </c>
      <c r="AT21" s="416">
        <v>38234</v>
      </c>
      <c r="AU21" s="416">
        <v>24421</v>
      </c>
      <c r="AV21" s="416">
        <v>13170</v>
      </c>
      <c r="AW21" s="416">
        <v>23848</v>
      </c>
      <c r="AX21" s="416">
        <v>18803</v>
      </c>
      <c r="AY21" s="416">
        <v>333</v>
      </c>
      <c r="AZ21" s="416">
        <v>30503</v>
      </c>
      <c r="BA21" s="416">
        <v>21455</v>
      </c>
      <c r="BB21" s="416">
        <v>10285</v>
      </c>
      <c r="BC21" s="416">
        <v>1284</v>
      </c>
      <c r="BD21" s="416">
        <v>6320</v>
      </c>
      <c r="BE21" s="416">
        <v>19</v>
      </c>
      <c r="BF21" s="416">
        <v>21136</v>
      </c>
      <c r="BG21" s="416">
        <v>13700</v>
      </c>
      <c r="BH21" s="416">
        <v>0</v>
      </c>
      <c r="BI21" s="416">
        <v>0</v>
      </c>
      <c r="BJ21" s="416">
        <v>2185</v>
      </c>
      <c r="BK21" s="416">
        <v>1452599</v>
      </c>
      <c r="BL21" s="416">
        <v>1931</v>
      </c>
      <c r="BM21" s="416">
        <v>3527</v>
      </c>
      <c r="BN21" s="416">
        <v>108512</v>
      </c>
      <c r="BO21" s="416">
        <v>997</v>
      </c>
      <c r="BP21" s="416">
        <v>4405723</v>
      </c>
      <c r="BQ21" s="416">
        <v>1521837</v>
      </c>
      <c r="BR21" s="416">
        <v>10011</v>
      </c>
      <c r="BS21" s="416">
        <v>5087</v>
      </c>
      <c r="BT21" s="416">
        <v>231071</v>
      </c>
      <c r="BU21" s="416">
        <v>11461</v>
      </c>
      <c r="BV21" s="416">
        <v>50610</v>
      </c>
      <c r="BW21" s="416">
        <v>144752</v>
      </c>
      <c r="BX21" s="416">
        <v>1183703</v>
      </c>
      <c r="BY21" s="416">
        <v>1075521</v>
      </c>
      <c r="BZ21" s="416">
        <v>33258</v>
      </c>
      <c r="CA21" s="416">
        <v>95923</v>
      </c>
      <c r="CB21" s="416">
        <v>86125</v>
      </c>
      <c r="CC21" s="416">
        <v>11259</v>
      </c>
      <c r="CD21" s="416">
        <v>108042</v>
      </c>
      <c r="CE21" s="416">
        <v>0</v>
      </c>
      <c r="CF21" s="416">
        <v>60311</v>
      </c>
      <c r="CG21" s="416">
        <v>26059</v>
      </c>
      <c r="CH21" s="416">
        <v>1649</v>
      </c>
      <c r="CI21" s="416">
        <v>63028</v>
      </c>
      <c r="CJ21" s="416">
        <v>168003</v>
      </c>
      <c r="CK21" s="416">
        <v>408987</v>
      </c>
      <c r="CL21" s="416">
        <v>18853</v>
      </c>
      <c r="CM21" s="416">
        <v>235816</v>
      </c>
      <c r="CN21" s="416">
        <v>9821</v>
      </c>
      <c r="CO21" s="416">
        <v>43952</v>
      </c>
      <c r="CP21" s="416">
        <v>313808</v>
      </c>
      <c r="CQ21" s="416">
        <v>456185</v>
      </c>
      <c r="CR21" s="416">
        <v>308804</v>
      </c>
      <c r="CS21" s="416">
        <v>938336</v>
      </c>
      <c r="CT21" s="416">
        <v>378654</v>
      </c>
      <c r="CU21" s="416">
        <v>173292</v>
      </c>
      <c r="CV21" s="416">
        <v>847751</v>
      </c>
      <c r="CW21" s="416">
        <v>48615</v>
      </c>
      <c r="CX21" s="416">
        <v>131278</v>
      </c>
      <c r="CY21" s="416">
        <v>15718</v>
      </c>
      <c r="CZ21" s="416">
        <v>309080</v>
      </c>
      <c r="DA21" s="416">
        <v>522458</v>
      </c>
      <c r="DB21" s="416">
        <v>267936</v>
      </c>
      <c r="DC21" s="416">
        <v>136611</v>
      </c>
      <c r="DD21" s="416">
        <v>31802</v>
      </c>
      <c r="DE21" s="416">
        <v>111570</v>
      </c>
      <c r="DF21" s="416">
        <v>0</v>
      </c>
      <c r="DG21" s="416">
        <v>5017</v>
      </c>
      <c r="DH21" s="897">
        <v>18392924</v>
      </c>
      <c r="DI21" s="416">
        <v>239085</v>
      </c>
      <c r="DJ21" s="416">
        <v>2170604</v>
      </c>
      <c r="DK21" s="416">
        <v>5542</v>
      </c>
      <c r="DL21" s="416">
        <v>0</v>
      </c>
      <c r="DM21" s="417">
        <v>95674</v>
      </c>
      <c r="DN21" s="416">
        <v>2797096</v>
      </c>
      <c r="DO21" s="416">
        <v>272094</v>
      </c>
      <c r="DP21" s="416">
        <v>5580095</v>
      </c>
      <c r="DQ21" s="416">
        <v>23973019</v>
      </c>
      <c r="DR21" s="416">
        <v>15804894</v>
      </c>
      <c r="DS21" s="416">
        <v>21384989</v>
      </c>
      <c r="DT21" s="416">
        <v>39777913</v>
      </c>
      <c r="DU21" s="416">
        <v>-18208754</v>
      </c>
      <c r="DV21" s="419">
        <v>3176235</v>
      </c>
      <c r="DW21" s="295">
        <v>21569159</v>
      </c>
      <c r="DX21" s="296"/>
      <c r="DY21" s="416"/>
    </row>
    <row r="22" spans="2:129">
      <c r="B22" s="616" t="s">
        <v>460</v>
      </c>
      <c r="C22" s="617" t="s">
        <v>584</v>
      </c>
      <c r="D22" s="429">
        <v>1862</v>
      </c>
      <c r="E22" s="416">
        <v>0</v>
      </c>
      <c r="F22" s="416">
        <v>7610</v>
      </c>
      <c r="G22" s="416">
        <v>0</v>
      </c>
      <c r="H22" s="416">
        <v>1206</v>
      </c>
      <c r="I22" s="416">
        <v>0</v>
      </c>
      <c r="J22" s="416">
        <v>0</v>
      </c>
      <c r="K22" s="417">
        <v>0</v>
      </c>
      <c r="L22" s="416">
        <v>30155</v>
      </c>
      <c r="M22" s="416">
        <v>1727</v>
      </c>
      <c r="N22" s="416">
        <v>10</v>
      </c>
      <c r="O22" s="416">
        <v>0</v>
      </c>
      <c r="P22" s="416">
        <v>12440</v>
      </c>
      <c r="Q22" s="416">
        <v>7377</v>
      </c>
      <c r="R22" s="416">
        <v>255343</v>
      </c>
      <c r="S22" s="416">
        <v>189620</v>
      </c>
      <c r="T22" s="416">
        <v>9803659</v>
      </c>
      <c r="U22" s="416">
        <v>17375783</v>
      </c>
      <c r="V22" s="416">
        <v>4191180</v>
      </c>
      <c r="W22" s="416">
        <v>0</v>
      </c>
      <c r="X22" s="416">
        <v>56842</v>
      </c>
      <c r="Y22" s="416">
        <v>0</v>
      </c>
      <c r="Z22" s="416">
        <v>10</v>
      </c>
      <c r="AA22" s="416">
        <v>0</v>
      </c>
      <c r="AB22" s="416">
        <v>0</v>
      </c>
      <c r="AC22" s="416">
        <v>27292</v>
      </c>
      <c r="AD22" s="416">
        <v>29728</v>
      </c>
      <c r="AE22" s="416">
        <v>0</v>
      </c>
      <c r="AF22" s="416">
        <v>0</v>
      </c>
      <c r="AG22" s="416">
        <v>156865</v>
      </c>
      <c r="AH22" s="416">
        <v>16332</v>
      </c>
      <c r="AI22" s="416">
        <v>2255</v>
      </c>
      <c r="AJ22" s="416">
        <v>4778</v>
      </c>
      <c r="AK22" s="416">
        <v>0</v>
      </c>
      <c r="AL22" s="416">
        <v>920</v>
      </c>
      <c r="AM22" s="416">
        <v>202534</v>
      </c>
      <c r="AN22" s="416">
        <v>0</v>
      </c>
      <c r="AO22" s="416">
        <v>3459</v>
      </c>
      <c r="AP22" s="416">
        <v>0</v>
      </c>
      <c r="AQ22" s="416">
        <v>861</v>
      </c>
      <c r="AR22" s="416">
        <v>0</v>
      </c>
      <c r="AS22" s="416">
        <v>57739</v>
      </c>
      <c r="AT22" s="416">
        <v>10389</v>
      </c>
      <c r="AU22" s="416">
        <v>10164</v>
      </c>
      <c r="AV22" s="416">
        <v>4828</v>
      </c>
      <c r="AW22" s="416">
        <v>408</v>
      </c>
      <c r="AX22" s="416">
        <v>34392</v>
      </c>
      <c r="AY22" s="416">
        <v>0</v>
      </c>
      <c r="AZ22" s="416">
        <v>136652</v>
      </c>
      <c r="BA22" s="416">
        <v>4049</v>
      </c>
      <c r="BB22" s="416">
        <v>20351</v>
      </c>
      <c r="BC22" s="416">
        <v>1140</v>
      </c>
      <c r="BD22" s="416">
        <v>1387</v>
      </c>
      <c r="BE22" s="416">
        <v>1</v>
      </c>
      <c r="BF22" s="416">
        <v>11944</v>
      </c>
      <c r="BG22" s="416">
        <v>28745</v>
      </c>
      <c r="BH22" s="416">
        <v>0</v>
      </c>
      <c r="BI22" s="416">
        <v>0</v>
      </c>
      <c r="BJ22" s="416">
        <v>887</v>
      </c>
      <c r="BK22" s="416">
        <v>500</v>
      </c>
      <c r="BL22" s="416">
        <v>0</v>
      </c>
      <c r="BM22" s="416">
        <v>1572</v>
      </c>
      <c r="BN22" s="416">
        <v>98235</v>
      </c>
      <c r="BO22" s="416">
        <v>288</v>
      </c>
      <c r="BP22" s="416">
        <v>699122</v>
      </c>
      <c r="BQ22" s="416">
        <v>102490</v>
      </c>
      <c r="BR22" s="416">
        <v>171</v>
      </c>
      <c r="BS22" s="416">
        <v>17</v>
      </c>
      <c r="BT22" s="416">
        <v>0</v>
      </c>
      <c r="BU22" s="416">
        <v>0</v>
      </c>
      <c r="BV22" s="416">
        <v>10</v>
      </c>
      <c r="BW22" s="416">
        <v>4064</v>
      </c>
      <c r="BX22" s="416">
        <v>-135147</v>
      </c>
      <c r="BY22" s="416">
        <v>82622</v>
      </c>
      <c r="BZ22" s="416">
        <v>0</v>
      </c>
      <c r="CA22" s="416">
        <v>0</v>
      </c>
      <c r="CB22" s="416">
        <v>40547</v>
      </c>
      <c r="CC22" s="416">
        <v>0</v>
      </c>
      <c r="CD22" s="416">
        <v>27816</v>
      </c>
      <c r="CE22" s="416">
        <v>0</v>
      </c>
      <c r="CF22" s="416">
        <v>1965</v>
      </c>
      <c r="CG22" s="416">
        <v>1795</v>
      </c>
      <c r="CH22" s="416">
        <v>4617</v>
      </c>
      <c r="CI22" s="416">
        <v>54019</v>
      </c>
      <c r="CJ22" s="416">
        <v>341233</v>
      </c>
      <c r="CK22" s="416">
        <v>13401</v>
      </c>
      <c r="CL22" s="416">
        <v>17</v>
      </c>
      <c r="CM22" s="416">
        <v>167469</v>
      </c>
      <c r="CN22" s="416">
        <v>415</v>
      </c>
      <c r="CO22" s="416">
        <v>1210415</v>
      </c>
      <c r="CP22" s="416">
        <v>11886</v>
      </c>
      <c r="CQ22" s="416">
        <v>134210</v>
      </c>
      <c r="CR22" s="416">
        <v>145034</v>
      </c>
      <c r="CS22" s="416">
        <v>19748</v>
      </c>
      <c r="CT22" s="416">
        <v>34518</v>
      </c>
      <c r="CU22" s="416">
        <v>27903</v>
      </c>
      <c r="CV22" s="416">
        <v>42677</v>
      </c>
      <c r="CW22" s="416">
        <v>82</v>
      </c>
      <c r="CX22" s="416">
        <v>0</v>
      </c>
      <c r="CY22" s="416">
        <v>10021</v>
      </c>
      <c r="CZ22" s="416">
        <v>200600</v>
      </c>
      <c r="DA22" s="416">
        <v>34384</v>
      </c>
      <c r="DB22" s="416">
        <v>3</v>
      </c>
      <c r="DC22" s="416">
        <v>23410</v>
      </c>
      <c r="DD22" s="416">
        <v>13531</v>
      </c>
      <c r="DE22" s="416">
        <v>1246</v>
      </c>
      <c r="DF22" s="416">
        <v>2299998</v>
      </c>
      <c r="DG22" s="416">
        <v>20876</v>
      </c>
      <c r="DH22" s="897">
        <v>38440704</v>
      </c>
      <c r="DI22" s="416">
        <v>103716</v>
      </c>
      <c r="DJ22" s="416">
        <v>-223849</v>
      </c>
      <c r="DK22" s="416">
        <v>0</v>
      </c>
      <c r="DL22" s="416">
        <v>0</v>
      </c>
      <c r="DM22" s="417">
        <v>0</v>
      </c>
      <c r="DN22" s="416">
        <v>0</v>
      </c>
      <c r="DO22" s="416">
        <v>426091</v>
      </c>
      <c r="DP22" s="416">
        <v>305958</v>
      </c>
      <c r="DQ22" s="416">
        <v>38746662</v>
      </c>
      <c r="DR22" s="416">
        <v>24618044</v>
      </c>
      <c r="DS22" s="416">
        <v>24924002</v>
      </c>
      <c r="DT22" s="416">
        <v>63364706</v>
      </c>
      <c r="DU22" s="416">
        <v>-19020649</v>
      </c>
      <c r="DV22" s="419">
        <v>5903353</v>
      </c>
      <c r="DW22" s="295">
        <v>44344057</v>
      </c>
      <c r="DX22" s="296"/>
      <c r="DY22" s="416"/>
    </row>
    <row r="23" spans="2:129">
      <c r="B23" s="616" t="s">
        <v>461</v>
      </c>
      <c r="C23" s="617" t="s">
        <v>585</v>
      </c>
      <c r="D23" s="429">
        <v>499190</v>
      </c>
      <c r="E23" s="416">
        <v>21454</v>
      </c>
      <c r="F23" s="416">
        <v>112786</v>
      </c>
      <c r="G23" s="416">
        <v>38799</v>
      </c>
      <c r="H23" s="416">
        <v>13957</v>
      </c>
      <c r="I23" s="416">
        <v>0</v>
      </c>
      <c r="J23" s="416">
        <v>0</v>
      </c>
      <c r="K23" s="417">
        <v>0</v>
      </c>
      <c r="L23" s="416">
        <v>2417005</v>
      </c>
      <c r="M23" s="416">
        <v>64400</v>
      </c>
      <c r="N23" s="416">
        <v>28137</v>
      </c>
      <c r="O23" s="416">
        <v>0</v>
      </c>
      <c r="P23" s="416">
        <v>23881</v>
      </c>
      <c r="Q23" s="416">
        <v>82198</v>
      </c>
      <c r="R23" s="416">
        <v>23159</v>
      </c>
      <c r="S23" s="416">
        <v>162190</v>
      </c>
      <c r="T23" s="416">
        <v>80069</v>
      </c>
      <c r="U23" s="416">
        <v>656684</v>
      </c>
      <c r="V23" s="416">
        <v>56460</v>
      </c>
      <c r="W23" s="416">
        <v>4796</v>
      </c>
      <c r="X23" s="416">
        <v>59847</v>
      </c>
      <c r="Y23" s="416">
        <v>0</v>
      </c>
      <c r="Z23" s="416">
        <v>19502</v>
      </c>
      <c r="AA23" s="416">
        <v>0</v>
      </c>
      <c r="AB23" s="416">
        <v>0</v>
      </c>
      <c r="AC23" s="416">
        <v>437903</v>
      </c>
      <c r="AD23" s="416">
        <v>264489</v>
      </c>
      <c r="AE23" s="416">
        <v>0</v>
      </c>
      <c r="AF23" s="416">
        <v>7096</v>
      </c>
      <c r="AG23" s="416">
        <v>156027</v>
      </c>
      <c r="AH23" s="416">
        <v>10427</v>
      </c>
      <c r="AI23" s="416">
        <v>37271</v>
      </c>
      <c r="AJ23" s="416">
        <v>9207</v>
      </c>
      <c r="AK23" s="416">
        <v>86376</v>
      </c>
      <c r="AL23" s="416">
        <v>4198</v>
      </c>
      <c r="AM23" s="416">
        <v>136737</v>
      </c>
      <c r="AN23" s="416">
        <v>0</v>
      </c>
      <c r="AO23" s="416">
        <v>0</v>
      </c>
      <c r="AP23" s="416">
        <v>28</v>
      </c>
      <c r="AQ23" s="416">
        <v>4674</v>
      </c>
      <c r="AR23" s="416">
        <v>0</v>
      </c>
      <c r="AS23" s="416">
        <v>11160</v>
      </c>
      <c r="AT23" s="416">
        <v>3405</v>
      </c>
      <c r="AU23" s="416">
        <v>222647</v>
      </c>
      <c r="AV23" s="416">
        <v>14848</v>
      </c>
      <c r="AW23" s="416">
        <v>7132</v>
      </c>
      <c r="AX23" s="416">
        <v>48373</v>
      </c>
      <c r="AY23" s="416">
        <v>1035</v>
      </c>
      <c r="AZ23" s="416">
        <v>79254</v>
      </c>
      <c r="BA23" s="416">
        <v>24578</v>
      </c>
      <c r="BB23" s="416">
        <v>40049</v>
      </c>
      <c r="BC23" s="416">
        <v>4891</v>
      </c>
      <c r="BD23" s="416">
        <v>2603</v>
      </c>
      <c r="BE23" s="416">
        <v>3</v>
      </c>
      <c r="BF23" s="416">
        <v>10837</v>
      </c>
      <c r="BG23" s="416">
        <v>30872</v>
      </c>
      <c r="BH23" s="416">
        <v>0</v>
      </c>
      <c r="BI23" s="416">
        <v>0</v>
      </c>
      <c r="BJ23" s="416">
        <v>1477</v>
      </c>
      <c r="BK23" s="416">
        <v>5045</v>
      </c>
      <c r="BL23" s="416">
        <v>338</v>
      </c>
      <c r="BM23" s="416">
        <v>21342</v>
      </c>
      <c r="BN23" s="416">
        <v>99974</v>
      </c>
      <c r="BO23" s="416">
        <v>3670</v>
      </c>
      <c r="BP23" s="416">
        <v>3452</v>
      </c>
      <c r="BQ23" s="416">
        <v>119718</v>
      </c>
      <c r="BR23" s="416">
        <v>0</v>
      </c>
      <c r="BS23" s="416">
        <v>0</v>
      </c>
      <c r="BT23" s="416">
        <v>0</v>
      </c>
      <c r="BU23" s="416">
        <v>0</v>
      </c>
      <c r="BV23" s="416">
        <v>4711</v>
      </c>
      <c r="BW23" s="416">
        <v>19500</v>
      </c>
      <c r="BX23" s="416">
        <v>3877713</v>
      </c>
      <c r="BY23" s="416">
        <v>392006</v>
      </c>
      <c r="BZ23" s="416">
        <v>2110</v>
      </c>
      <c r="CA23" s="416">
        <v>0</v>
      </c>
      <c r="CB23" s="416">
        <v>0</v>
      </c>
      <c r="CC23" s="416">
        <v>4485</v>
      </c>
      <c r="CD23" s="416">
        <v>129883</v>
      </c>
      <c r="CE23" s="416">
        <v>0</v>
      </c>
      <c r="CF23" s="416">
        <v>31398</v>
      </c>
      <c r="CG23" s="416">
        <v>10789</v>
      </c>
      <c r="CH23" s="416">
        <v>365</v>
      </c>
      <c r="CI23" s="416">
        <v>116959</v>
      </c>
      <c r="CJ23" s="416">
        <v>638877</v>
      </c>
      <c r="CK23" s="416">
        <v>35879</v>
      </c>
      <c r="CL23" s="416">
        <v>5761</v>
      </c>
      <c r="CM23" s="416">
        <v>48641</v>
      </c>
      <c r="CN23" s="416">
        <v>764</v>
      </c>
      <c r="CO23" s="416">
        <v>10342</v>
      </c>
      <c r="CP23" s="416">
        <v>19773</v>
      </c>
      <c r="CQ23" s="416">
        <v>94616</v>
      </c>
      <c r="CR23" s="416">
        <v>100305</v>
      </c>
      <c r="CS23" s="416">
        <v>267497</v>
      </c>
      <c r="CT23" s="416">
        <v>201811</v>
      </c>
      <c r="CU23" s="416">
        <v>287860</v>
      </c>
      <c r="CV23" s="416">
        <v>61770</v>
      </c>
      <c r="CW23" s="416">
        <v>24664</v>
      </c>
      <c r="CX23" s="416">
        <v>659</v>
      </c>
      <c r="CY23" s="416">
        <v>153</v>
      </c>
      <c r="CZ23" s="416">
        <v>166494</v>
      </c>
      <c r="DA23" s="416">
        <v>36310</v>
      </c>
      <c r="DB23" s="416">
        <v>170829</v>
      </c>
      <c r="DC23" s="416">
        <v>20455</v>
      </c>
      <c r="DD23" s="416">
        <v>13217</v>
      </c>
      <c r="DE23" s="416">
        <v>30572</v>
      </c>
      <c r="DF23" s="416">
        <v>10067263</v>
      </c>
      <c r="DG23" s="416">
        <v>16552</v>
      </c>
      <c r="DH23" s="897">
        <v>23186633</v>
      </c>
      <c r="DI23" s="416">
        <v>545410</v>
      </c>
      <c r="DJ23" s="416">
        <v>1745391</v>
      </c>
      <c r="DK23" s="416">
        <v>0</v>
      </c>
      <c r="DL23" s="416">
        <v>0</v>
      </c>
      <c r="DM23" s="417">
        <v>0</v>
      </c>
      <c r="DN23" s="416">
        <v>0</v>
      </c>
      <c r="DO23" s="416">
        <v>-1183303</v>
      </c>
      <c r="DP23" s="416">
        <v>1107498</v>
      </c>
      <c r="DQ23" s="416">
        <v>24294131</v>
      </c>
      <c r="DR23" s="416">
        <v>73798432</v>
      </c>
      <c r="DS23" s="416">
        <v>74905930</v>
      </c>
      <c r="DT23" s="416">
        <v>98092563</v>
      </c>
      <c r="DU23" s="416">
        <v>-10418369</v>
      </c>
      <c r="DV23" s="419">
        <v>64487561</v>
      </c>
      <c r="DW23" s="295">
        <v>87674194</v>
      </c>
      <c r="DX23" s="296">
        <f>SUM(DW20:DW23)</f>
        <v>208453927</v>
      </c>
      <c r="DY23" s="416"/>
    </row>
    <row r="24" spans="2:129">
      <c r="B24" s="623" t="s">
        <v>462</v>
      </c>
      <c r="C24" s="624" t="s">
        <v>691</v>
      </c>
      <c r="D24" s="298">
        <v>0</v>
      </c>
      <c r="E24" s="624">
        <v>0</v>
      </c>
      <c r="F24" s="624">
        <v>2760</v>
      </c>
      <c r="G24" s="624">
        <v>608</v>
      </c>
      <c r="H24" s="624">
        <v>6757</v>
      </c>
      <c r="I24" s="624">
        <v>0</v>
      </c>
      <c r="J24" s="624">
        <v>4787</v>
      </c>
      <c r="K24" s="1005">
        <v>0</v>
      </c>
      <c r="L24" s="624">
        <v>1758458</v>
      </c>
      <c r="M24" s="624">
        <v>9456</v>
      </c>
      <c r="N24" s="624">
        <v>448</v>
      </c>
      <c r="O24" s="624">
        <v>0</v>
      </c>
      <c r="P24" s="624">
        <v>9434</v>
      </c>
      <c r="Q24" s="624">
        <v>85352</v>
      </c>
      <c r="R24" s="624">
        <v>35253</v>
      </c>
      <c r="S24" s="624">
        <v>78749</v>
      </c>
      <c r="T24" s="624">
        <v>13515</v>
      </c>
      <c r="U24" s="624">
        <v>1348584</v>
      </c>
      <c r="V24" s="624">
        <v>2467201</v>
      </c>
      <c r="W24" s="624">
        <v>885</v>
      </c>
      <c r="X24" s="624">
        <v>42945</v>
      </c>
      <c r="Y24" s="624">
        <v>979</v>
      </c>
      <c r="Z24" s="624">
        <v>6819</v>
      </c>
      <c r="AA24" s="624">
        <v>0</v>
      </c>
      <c r="AB24" s="624">
        <v>0</v>
      </c>
      <c r="AC24" s="624">
        <v>66657</v>
      </c>
      <c r="AD24" s="624">
        <v>93348</v>
      </c>
      <c r="AE24" s="624">
        <v>41743</v>
      </c>
      <c r="AF24" s="624">
        <v>44328</v>
      </c>
      <c r="AG24" s="624">
        <v>21224</v>
      </c>
      <c r="AH24" s="624">
        <v>7065</v>
      </c>
      <c r="AI24" s="624">
        <v>5794</v>
      </c>
      <c r="AJ24" s="624">
        <v>4824</v>
      </c>
      <c r="AK24" s="624">
        <v>12568</v>
      </c>
      <c r="AL24" s="624">
        <v>179</v>
      </c>
      <c r="AM24" s="624">
        <v>33342</v>
      </c>
      <c r="AN24" s="624">
        <v>1689</v>
      </c>
      <c r="AO24" s="624">
        <v>9475</v>
      </c>
      <c r="AP24" s="624">
        <v>10046</v>
      </c>
      <c r="AQ24" s="624">
        <v>213</v>
      </c>
      <c r="AR24" s="624">
        <v>145309</v>
      </c>
      <c r="AS24" s="624">
        <v>57772</v>
      </c>
      <c r="AT24" s="624">
        <v>80228</v>
      </c>
      <c r="AU24" s="624">
        <v>243554</v>
      </c>
      <c r="AV24" s="624">
        <v>38000</v>
      </c>
      <c r="AW24" s="624">
        <v>71427</v>
      </c>
      <c r="AX24" s="624">
        <v>57756</v>
      </c>
      <c r="AY24" s="624">
        <v>5521</v>
      </c>
      <c r="AZ24" s="624">
        <v>50333</v>
      </c>
      <c r="BA24" s="624">
        <v>36280</v>
      </c>
      <c r="BB24" s="624">
        <v>9521</v>
      </c>
      <c r="BC24" s="624">
        <v>6806</v>
      </c>
      <c r="BD24" s="624">
        <v>10781</v>
      </c>
      <c r="BE24" s="624">
        <v>14</v>
      </c>
      <c r="BF24" s="624">
        <v>91877</v>
      </c>
      <c r="BG24" s="624">
        <v>38984</v>
      </c>
      <c r="BH24" s="624">
        <v>0</v>
      </c>
      <c r="BI24" s="624">
        <v>0</v>
      </c>
      <c r="BJ24" s="624">
        <v>1539</v>
      </c>
      <c r="BK24" s="624">
        <v>263150</v>
      </c>
      <c r="BL24" s="624">
        <v>4206</v>
      </c>
      <c r="BM24" s="624">
        <v>10749</v>
      </c>
      <c r="BN24" s="624">
        <v>110444</v>
      </c>
      <c r="BO24" s="624">
        <v>9826</v>
      </c>
      <c r="BP24" s="624">
        <v>131201</v>
      </c>
      <c r="BQ24" s="624">
        <v>43811</v>
      </c>
      <c r="BR24" s="624">
        <v>65074</v>
      </c>
      <c r="BS24" s="624">
        <v>11078</v>
      </c>
      <c r="BT24" s="624">
        <v>543208</v>
      </c>
      <c r="BU24" s="624">
        <v>60749</v>
      </c>
      <c r="BV24" s="624">
        <v>57729</v>
      </c>
      <c r="BW24" s="624">
        <v>118544</v>
      </c>
      <c r="BX24" s="624">
        <v>3783703</v>
      </c>
      <c r="BY24" s="624">
        <v>5005464</v>
      </c>
      <c r="BZ24" s="624">
        <v>18414</v>
      </c>
      <c r="CA24" s="624">
        <v>1789</v>
      </c>
      <c r="CB24" s="624">
        <v>0</v>
      </c>
      <c r="CC24" s="624">
        <v>35532</v>
      </c>
      <c r="CD24" s="624">
        <v>310045</v>
      </c>
      <c r="CE24" s="624">
        <v>0</v>
      </c>
      <c r="CF24" s="624">
        <v>49267</v>
      </c>
      <c r="CG24" s="624">
        <v>16287</v>
      </c>
      <c r="CH24" s="624">
        <v>7367</v>
      </c>
      <c r="CI24" s="624">
        <v>20299</v>
      </c>
      <c r="CJ24" s="624">
        <v>288471</v>
      </c>
      <c r="CK24" s="624">
        <v>995756</v>
      </c>
      <c r="CL24" s="624">
        <v>81938</v>
      </c>
      <c r="CM24" s="624">
        <v>316772</v>
      </c>
      <c r="CN24" s="624">
        <v>19894</v>
      </c>
      <c r="CO24" s="624">
        <v>2088384</v>
      </c>
      <c r="CP24" s="624">
        <v>1336052</v>
      </c>
      <c r="CQ24" s="624">
        <v>857693</v>
      </c>
      <c r="CR24" s="624">
        <v>1787361</v>
      </c>
      <c r="CS24" s="624">
        <v>835840</v>
      </c>
      <c r="CT24" s="624">
        <v>374714</v>
      </c>
      <c r="CU24" s="624">
        <v>72019</v>
      </c>
      <c r="CV24" s="624">
        <v>1720311</v>
      </c>
      <c r="CW24" s="624">
        <v>2387569</v>
      </c>
      <c r="CX24" s="624">
        <v>80282</v>
      </c>
      <c r="CY24" s="624">
        <v>70529</v>
      </c>
      <c r="CZ24" s="624">
        <v>527535</v>
      </c>
      <c r="DA24" s="624">
        <v>943993</v>
      </c>
      <c r="DB24" s="624">
        <v>38760</v>
      </c>
      <c r="DC24" s="624">
        <v>16197</v>
      </c>
      <c r="DD24" s="624">
        <v>66844</v>
      </c>
      <c r="DE24" s="624">
        <v>91911</v>
      </c>
      <c r="DF24" s="624">
        <v>0</v>
      </c>
      <c r="DG24" s="624">
        <v>492</v>
      </c>
      <c r="DH24" s="647">
        <v>32848440</v>
      </c>
      <c r="DI24" s="624">
        <v>144438</v>
      </c>
      <c r="DJ24" s="624">
        <v>508342</v>
      </c>
      <c r="DK24" s="624">
        <v>0</v>
      </c>
      <c r="DL24" s="624">
        <v>0</v>
      </c>
      <c r="DM24" s="1005">
        <v>0</v>
      </c>
      <c r="DN24" s="624">
        <v>0</v>
      </c>
      <c r="DO24" s="624">
        <v>189745</v>
      </c>
      <c r="DP24" s="624">
        <v>842525</v>
      </c>
      <c r="DQ24" s="624">
        <v>33690965</v>
      </c>
      <c r="DR24" s="624">
        <v>36734075</v>
      </c>
      <c r="DS24" s="624">
        <v>37576600</v>
      </c>
      <c r="DT24" s="624">
        <v>70425040</v>
      </c>
      <c r="DU24" s="624">
        <v>-16403604</v>
      </c>
      <c r="DV24" s="649">
        <v>21172996</v>
      </c>
      <c r="DW24" s="297">
        <v>54021436</v>
      </c>
      <c r="DX24" s="298"/>
      <c r="DY24" s="416"/>
    </row>
    <row r="25" spans="2:129">
      <c r="B25" s="651" t="s">
        <v>463</v>
      </c>
      <c r="C25" s="652" t="s">
        <v>692</v>
      </c>
      <c r="D25" s="1002">
        <v>4503166</v>
      </c>
      <c r="E25" s="421">
        <v>7579</v>
      </c>
      <c r="F25" s="421">
        <v>1646</v>
      </c>
      <c r="G25" s="421">
        <v>9699</v>
      </c>
      <c r="H25" s="421">
        <v>0</v>
      </c>
      <c r="I25" s="421">
        <v>0</v>
      </c>
      <c r="J25" s="421">
        <v>0</v>
      </c>
      <c r="K25" s="1003">
        <v>0</v>
      </c>
      <c r="L25" s="421">
        <v>5214</v>
      </c>
      <c r="M25" s="421">
        <v>283</v>
      </c>
      <c r="N25" s="421">
        <v>217</v>
      </c>
      <c r="O25" s="421">
        <v>0</v>
      </c>
      <c r="P25" s="421">
        <v>60</v>
      </c>
      <c r="Q25" s="421">
        <v>756</v>
      </c>
      <c r="R25" s="421">
        <v>1090</v>
      </c>
      <c r="S25" s="421">
        <v>0</v>
      </c>
      <c r="T25" s="421">
        <v>640</v>
      </c>
      <c r="U25" s="421">
        <v>2353</v>
      </c>
      <c r="V25" s="421">
        <v>544</v>
      </c>
      <c r="W25" s="421">
        <v>627532</v>
      </c>
      <c r="X25" s="421">
        <v>721750</v>
      </c>
      <c r="Y25" s="421">
        <v>0</v>
      </c>
      <c r="Z25" s="421">
        <v>656136</v>
      </c>
      <c r="AA25" s="421">
        <v>0</v>
      </c>
      <c r="AB25" s="421">
        <v>0</v>
      </c>
      <c r="AC25" s="421">
        <v>83454</v>
      </c>
      <c r="AD25" s="421">
        <v>103284</v>
      </c>
      <c r="AE25" s="421">
        <v>17538</v>
      </c>
      <c r="AF25" s="421">
        <v>-3512174</v>
      </c>
      <c r="AG25" s="421">
        <v>0</v>
      </c>
      <c r="AH25" s="421">
        <v>1407</v>
      </c>
      <c r="AI25" s="421">
        <v>246</v>
      </c>
      <c r="AJ25" s="421">
        <v>166</v>
      </c>
      <c r="AK25" s="421">
        <v>0</v>
      </c>
      <c r="AL25" s="421">
        <v>0</v>
      </c>
      <c r="AM25" s="421">
        <v>26516</v>
      </c>
      <c r="AN25" s="421">
        <v>-74445</v>
      </c>
      <c r="AO25" s="421">
        <v>69133</v>
      </c>
      <c r="AP25" s="421">
        <v>0</v>
      </c>
      <c r="AQ25" s="421">
        <v>0</v>
      </c>
      <c r="AR25" s="421">
        <v>207207</v>
      </c>
      <c r="AS25" s="421">
        <v>642</v>
      </c>
      <c r="AT25" s="421">
        <v>0</v>
      </c>
      <c r="AU25" s="421">
        <v>0</v>
      </c>
      <c r="AV25" s="421">
        <v>0</v>
      </c>
      <c r="AW25" s="421">
        <v>2149</v>
      </c>
      <c r="AX25" s="421">
        <v>0</v>
      </c>
      <c r="AY25" s="421">
        <v>0</v>
      </c>
      <c r="AZ25" s="421">
        <v>0</v>
      </c>
      <c r="BA25" s="421">
        <v>0</v>
      </c>
      <c r="BB25" s="421">
        <v>7563</v>
      </c>
      <c r="BC25" s="421">
        <v>0</v>
      </c>
      <c r="BD25" s="421">
        <v>0</v>
      </c>
      <c r="BE25" s="421">
        <v>0</v>
      </c>
      <c r="BF25" s="421">
        <v>0</v>
      </c>
      <c r="BG25" s="421">
        <v>0</v>
      </c>
      <c r="BH25" s="421">
        <v>0</v>
      </c>
      <c r="BI25" s="421">
        <v>0</v>
      </c>
      <c r="BJ25" s="421">
        <v>0</v>
      </c>
      <c r="BK25" s="421">
        <v>0</v>
      </c>
      <c r="BL25" s="421">
        <v>0</v>
      </c>
      <c r="BM25" s="421">
        <v>0</v>
      </c>
      <c r="BN25" s="421">
        <v>960</v>
      </c>
      <c r="BO25" s="421">
        <v>0</v>
      </c>
      <c r="BP25" s="421">
        <v>0</v>
      </c>
      <c r="BQ25" s="421">
        <v>0</v>
      </c>
      <c r="BR25" s="421">
        <v>125194</v>
      </c>
      <c r="BS25" s="421">
        <v>11567</v>
      </c>
      <c r="BT25" s="421">
        <v>87863</v>
      </c>
      <c r="BU25" s="421">
        <v>7406</v>
      </c>
      <c r="BV25" s="421">
        <v>0</v>
      </c>
      <c r="BW25" s="421">
        <v>0</v>
      </c>
      <c r="BX25" s="421">
        <v>0</v>
      </c>
      <c r="BY25" s="421">
        <v>0</v>
      </c>
      <c r="BZ25" s="421">
        <v>779</v>
      </c>
      <c r="CA25" s="421">
        <v>0</v>
      </c>
      <c r="CB25" s="421">
        <v>0</v>
      </c>
      <c r="CC25" s="421">
        <v>0</v>
      </c>
      <c r="CD25" s="421">
        <v>0</v>
      </c>
      <c r="CE25" s="421">
        <v>0</v>
      </c>
      <c r="CF25" s="421">
        <v>0</v>
      </c>
      <c r="CG25" s="421">
        <v>0</v>
      </c>
      <c r="CH25" s="421">
        <v>0</v>
      </c>
      <c r="CI25" s="421">
        <v>527</v>
      </c>
      <c r="CJ25" s="421">
        <v>0</v>
      </c>
      <c r="CK25" s="421">
        <v>0</v>
      </c>
      <c r="CL25" s="421">
        <v>0</v>
      </c>
      <c r="CM25" s="421">
        <v>0</v>
      </c>
      <c r="CN25" s="421">
        <v>0</v>
      </c>
      <c r="CO25" s="421">
        <v>0</v>
      </c>
      <c r="CP25" s="421">
        <v>1143</v>
      </c>
      <c r="CQ25" s="421">
        <v>0</v>
      </c>
      <c r="CR25" s="421">
        <v>0</v>
      </c>
      <c r="CS25" s="421">
        <v>0</v>
      </c>
      <c r="CT25" s="421">
        <v>0</v>
      </c>
      <c r="CU25" s="421">
        <v>0</v>
      </c>
      <c r="CV25" s="421">
        <v>0</v>
      </c>
      <c r="CW25" s="421">
        <v>0</v>
      </c>
      <c r="CX25" s="421">
        <v>0</v>
      </c>
      <c r="CY25" s="421">
        <v>0</v>
      </c>
      <c r="CZ25" s="421">
        <v>0</v>
      </c>
      <c r="DA25" s="421">
        <v>100534</v>
      </c>
      <c r="DB25" s="421">
        <v>0</v>
      </c>
      <c r="DC25" s="421">
        <v>0</v>
      </c>
      <c r="DD25" s="421">
        <v>0</v>
      </c>
      <c r="DE25" s="421">
        <v>52297</v>
      </c>
      <c r="DF25" s="421">
        <v>0</v>
      </c>
      <c r="DG25" s="421">
        <v>14944</v>
      </c>
      <c r="DH25" s="1004">
        <v>3874565</v>
      </c>
      <c r="DI25" s="421">
        <v>0</v>
      </c>
      <c r="DJ25" s="421">
        <v>43172</v>
      </c>
      <c r="DK25" s="421">
        <v>0</v>
      </c>
      <c r="DL25" s="421">
        <v>0</v>
      </c>
      <c r="DM25" s="1003">
        <v>0</v>
      </c>
      <c r="DN25" s="421">
        <v>0</v>
      </c>
      <c r="DO25" s="421">
        <v>-13137</v>
      </c>
      <c r="DP25" s="421">
        <v>30035</v>
      </c>
      <c r="DQ25" s="421">
        <v>3904600</v>
      </c>
      <c r="DR25" s="421">
        <v>965452</v>
      </c>
      <c r="DS25" s="421">
        <v>995487</v>
      </c>
      <c r="DT25" s="421">
        <v>4870052</v>
      </c>
      <c r="DU25" s="421">
        <v>-3450554</v>
      </c>
      <c r="DV25" s="422">
        <v>-2455067</v>
      </c>
      <c r="DW25" s="299">
        <v>1419498</v>
      </c>
      <c r="DX25" s="300"/>
      <c r="DY25" s="416"/>
    </row>
    <row r="26" spans="2:129">
      <c r="B26" s="658" t="s">
        <v>464</v>
      </c>
      <c r="C26" s="659" t="s">
        <v>588</v>
      </c>
      <c r="D26" s="429">
        <v>11076</v>
      </c>
      <c r="E26" s="416">
        <v>3055</v>
      </c>
      <c r="F26" s="416">
        <v>6283</v>
      </c>
      <c r="G26" s="416">
        <v>494</v>
      </c>
      <c r="H26" s="416">
        <v>11560</v>
      </c>
      <c r="I26" s="416">
        <v>0</v>
      </c>
      <c r="J26" s="416">
        <v>1048</v>
      </c>
      <c r="K26" s="417">
        <v>0</v>
      </c>
      <c r="L26" s="416">
        <v>754440</v>
      </c>
      <c r="M26" s="416">
        <v>8047</v>
      </c>
      <c r="N26" s="416">
        <v>9352</v>
      </c>
      <c r="O26" s="416">
        <v>0</v>
      </c>
      <c r="P26" s="416">
        <v>107044</v>
      </c>
      <c r="Q26" s="416">
        <v>51628</v>
      </c>
      <c r="R26" s="416">
        <v>918</v>
      </c>
      <c r="S26" s="416">
        <v>5767</v>
      </c>
      <c r="T26" s="416">
        <v>592094</v>
      </c>
      <c r="U26" s="416">
        <v>99989</v>
      </c>
      <c r="V26" s="416">
        <v>741</v>
      </c>
      <c r="W26" s="416">
        <v>66117</v>
      </c>
      <c r="X26" s="416">
        <v>4841812</v>
      </c>
      <c r="Y26" s="416">
        <v>13765</v>
      </c>
      <c r="Z26" s="416">
        <v>710948</v>
      </c>
      <c r="AA26" s="416">
        <v>0</v>
      </c>
      <c r="AB26" s="416">
        <v>0</v>
      </c>
      <c r="AC26" s="416">
        <v>553619</v>
      </c>
      <c r="AD26" s="416">
        <v>521181</v>
      </c>
      <c r="AE26" s="416">
        <v>53173</v>
      </c>
      <c r="AF26" s="416">
        <v>100462</v>
      </c>
      <c r="AG26" s="416">
        <v>275320</v>
      </c>
      <c r="AH26" s="416">
        <v>343856</v>
      </c>
      <c r="AI26" s="416">
        <v>3345</v>
      </c>
      <c r="AJ26" s="416">
        <v>22503</v>
      </c>
      <c r="AK26" s="416">
        <v>11141</v>
      </c>
      <c r="AL26" s="416">
        <v>1591</v>
      </c>
      <c r="AM26" s="416">
        <v>64589</v>
      </c>
      <c r="AN26" s="416">
        <v>78355</v>
      </c>
      <c r="AO26" s="416">
        <v>106061</v>
      </c>
      <c r="AP26" s="416">
        <v>5804</v>
      </c>
      <c r="AQ26" s="416">
        <v>846</v>
      </c>
      <c r="AR26" s="416">
        <v>2091188</v>
      </c>
      <c r="AS26" s="416">
        <v>128065</v>
      </c>
      <c r="AT26" s="416">
        <v>433937</v>
      </c>
      <c r="AU26" s="416">
        <v>49719</v>
      </c>
      <c r="AV26" s="416">
        <v>22345</v>
      </c>
      <c r="AW26" s="416">
        <v>19714</v>
      </c>
      <c r="AX26" s="416">
        <v>56495</v>
      </c>
      <c r="AY26" s="416">
        <v>402</v>
      </c>
      <c r="AZ26" s="416">
        <v>39110</v>
      </c>
      <c r="BA26" s="416">
        <v>32571</v>
      </c>
      <c r="BB26" s="416">
        <v>88304</v>
      </c>
      <c r="BC26" s="416">
        <v>3561</v>
      </c>
      <c r="BD26" s="416">
        <v>2962</v>
      </c>
      <c r="BE26" s="416">
        <v>6</v>
      </c>
      <c r="BF26" s="416">
        <v>99995</v>
      </c>
      <c r="BG26" s="416">
        <v>45340</v>
      </c>
      <c r="BH26" s="416">
        <v>0</v>
      </c>
      <c r="BI26" s="416">
        <v>0</v>
      </c>
      <c r="BJ26" s="416">
        <v>514</v>
      </c>
      <c r="BK26" s="416">
        <v>140634</v>
      </c>
      <c r="BL26" s="416">
        <v>2262</v>
      </c>
      <c r="BM26" s="416">
        <v>1487</v>
      </c>
      <c r="BN26" s="416">
        <v>45101</v>
      </c>
      <c r="BO26" s="416">
        <v>1285</v>
      </c>
      <c r="BP26" s="416">
        <v>22654</v>
      </c>
      <c r="BQ26" s="416">
        <v>10168</v>
      </c>
      <c r="BR26" s="416">
        <v>56831</v>
      </c>
      <c r="BS26" s="416">
        <v>20677</v>
      </c>
      <c r="BT26" s="416">
        <v>1098</v>
      </c>
      <c r="BU26" s="416">
        <v>121</v>
      </c>
      <c r="BV26" s="416">
        <v>245555</v>
      </c>
      <c r="BW26" s="416">
        <v>192203</v>
      </c>
      <c r="BX26" s="416">
        <v>0</v>
      </c>
      <c r="BY26" s="416">
        <v>0</v>
      </c>
      <c r="BZ26" s="416">
        <v>0</v>
      </c>
      <c r="CA26" s="416">
        <v>0</v>
      </c>
      <c r="CB26" s="416">
        <v>0</v>
      </c>
      <c r="CC26" s="416">
        <v>251</v>
      </c>
      <c r="CD26" s="416">
        <v>0</v>
      </c>
      <c r="CE26" s="416">
        <v>0</v>
      </c>
      <c r="CF26" s="416">
        <v>0</v>
      </c>
      <c r="CG26" s="416">
        <v>0</v>
      </c>
      <c r="CH26" s="416">
        <v>0</v>
      </c>
      <c r="CI26" s="416">
        <v>9105</v>
      </c>
      <c r="CJ26" s="416">
        <v>15989</v>
      </c>
      <c r="CK26" s="416">
        <v>0</v>
      </c>
      <c r="CL26" s="416">
        <v>0</v>
      </c>
      <c r="CM26" s="416">
        <v>0</v>
      </c>
      <c r="CN26" s="416">
        <v>0</v>
      </c>
      <c r="CO26" s="416">
        <v>3380</v>
      </c>
      <c r="CP26" s="416">
        <v>12803</v>
      </c>
      <c r="CQ26" s="416">
        <v>719</v>
      </c>
      <c r="CR26" s="416">
        <v>203855</v>
      </c>
      <c r="CS26" s="416">
        <v>152529</v>
      </c>
      <c r="CT26" s="416">
        <v>9000</v>
      </c>
      <c r="CU26" s="416">
        <v>12551</v>
      </c>
      <c r="CV26" s="416">
        <v>0</v>
      </c>
      <c r="CW26" s="416">
        <v>12447</v>
      </c>
      <c r="CX26" s="416">
        <v>0</v>
      </c>
      <c r="CY26" s="416">
        <v>14562</v>
      </c>
      <c r="CZ26" s="416">
        <v>0</v>
      </c>
      <c r="DA26" s="416">
        <v>0</v>
      </c>
      <c r="DB26" s="416">
        <v>16704</v>
      </c>
      <c r="DC26" s="416">
        <v>2946</v>
      </c>
      <c r="DD26" s="416">
        <v>55521</v>
      </c>
      <c r="DE26" s="416">
        <v>706</v>
      </c>
      <c r="DF26" s="416">
        <v>0</v>
      </c>
      <c r="DG26" s="416">
        <v>8566</v>
      </c>
      <c r="DH26" s="897">
        <v>13823962</v>
      </c>
      <c r="DI26" s="416">
        <v>111</v>
      </c>
      <c r="DJ26" s="416">
        <v>99110</v>
      </c>
      <c r="DK26" s="416">
        <v>0</v>
      </c>
      <c r="DL26" s="416">
        <v>0</v>
      </c>
      <c r="DM26" s="417">
        <v>0</v>
      </c>
      <c r="DN26" s="416">
        <v>0</v>
      </c>
      <c r="DO26" s="416">
        <v>551538</v>
      </c>
      <c r="DP26" s="416">
        <v>650759</v>
      </c>
      <c r="DQ26" s="416">
        <v>14474721</v>
      </c>
      <c r="DR26" s="416">
        <v>31927997</v>
      </c>
      <c r="DS26" s="416">
        <v>32578756</v>
      </c>
      <c r="DT26" s="416">
        <v>46402718</v>
      </c>
      <c r="DU26" s="416">
        <v>-9523300</v>
      </c>
      <c r="DV26" s="419">
        <v>23055456</v>
      </c>
      <c r="DW26" s="301">
        <v>36879418</v>
      </c>
      <c r="DX26" s="302"/>
      <c r="DY26" s="416"/>
    </row>
    <row r="27" spans="2:129">
      <c r="B27" s="658" t="s">
        <v>465</v>
      </c>
      <c r="C27" s="665" t="s">
        <v>693</v>
      </c>
      <c r="D27" s="429">
        <v>0</v>
      </c>
      <c r="E27" s="416">
        <v>0</v>
      </c>
      <c r="F27" s="416">
        <v>0</v>
      </c>
      <c r="G27" s="416">
        <v>0</v>
      </c>
      <c r="H27" s="416">
        <v>0</v>
      </c>
      <c r="I27" s="416">
        <v>0</v>
      </c>
      <c r="J27" s="416">
        <v>0</v>
      </c>
      <c r="K27" s="417">
        <v>0</v>
      </c>
      <c r="L27" s="416">
        <v>0</v>
      </c>
      <c r="M27" s="416">
        <v>0</v>
      </c>
      <c r="N27" s="416">
        <v>0</v>
      </c>
      <c r="O27" s="416">
        <v>0</v>
      </c>
      <c r="P27" s="416">
        <v>24</v>
      </c>
      <c r="Q27" s="416">
        <v>0</v>
      </c>
      <c r="R27" s="416">
        <v>0</v>
      </c>
      <c r="S27" s="416">
        <v>0</v>
      </c>
      <c r="T27" s="416">
        <v>646</v>
      </c>
      <c r="U27" s="416">
        <v>80</v>
      </c>
      <c r="V27" s="416">
        <v>2228</v>
      </c>
      <c r="W27" s="416">
        <v>3503</v>
      </c>
      <c r="X27" s="416">
        <v>71739</v>
      </c>
      <c r="Y27" s="416">
        <v>103941</v>
      </c>
      <c r="Z27" s="416">
        <v>1540536</v>
      </c>
      <c r="AA27" s="416">
        <v>0</v>
      </c>
      <c r="AB27" s="416">
        <v>0</v>
      </c>
      <c r="AC27" s="416">
        <v>2672</v>
      </c>
      <c r="AD27" s="416">
        <v>38458</v>
      </c>
      <c r="AE27" s="416">
        <v>67044</v>
      </c>
      <c r="AF27" s="416">
        <v>0</v>
      </c>
      <c r="AG27" s="416">
        <v>239</v>
      </c>
      <c r="AH27" s="416">
        <v>677</v>
      </c>
      <c r="AI27" s="416">
        <v>0</v>
      </c>
      <c r="AJ27" s="416">
        <v>146</v>
      </c>
      <c r="AK27" s="416">
        <v>0</v>
      </c>
      <c r="AL27" s="416">
        <v>0</v>
      </c>
      <c r="AM27" s="416">
        <v>1670</v>
      </c>
      <c r="AN27" s="416">
        <v>0</v>
      </c>
      <c r="AO27" s="416">
        <v>0</v>
      </c>
      <c r="AP27" s="416">
        <v>24</v>
      </c>
      <c r="AQ27" s="416">
        <v>0</v>
      </c>
      <c r="AR27" s="416">
        <v>0</v>
      </c>
      <c r="AS27" s="416">
        <v>0</v>
      </c>
      <c r="AT27" s="416">
        <v>0</v>
      </c>
      <c r="AU27" s="416">
        <v>5</v>
      </c>
      <c r="AV27" s="416">
        <v>241</v>
      </c>
      <c r="AW27" s="416">
        <v>4</v>
      </c>
      <c r="AX27" s="416">
        <v>0</v>
      </c>
      <c r="AY27" s="416">
        <v>0</v>
      </c>
      <c r="AZ27" s="416">
        <v>0</v>
      </c>
      <c r="BA27" s="416">
        <v>0</v>
      </c>
      <c r="BB27" s="416">
        <v>0</v>
      </c>
      <c r="BC27" s="416">
        <v>0</v>
      </c>
      <c r="BD27" s="416">
        <v>0</v>
      </c>
      <c r="BE27" s="416">
        <v>0</v>
      </c>
      <c r="BF27" s="416">
        <v>32</v>
      </c>
      <c r="BG27" s="416">
        <v>210</v>
      </c>
      <c r="BH27" s="416">
        <v>0</v>
      </c>
      <c r="BI27" s="416">
        <v>0</v>
      </c>
      <c r="BJ27" s="416">
        <v>0</v>
      </c>
      <c r="BK27" s="416">
        <v>440</v>
      </c>
      <c r="BL27" s="416">
        <v>0</v>
      </c>
      <c r="BM27" s="416">
        <v>0</v>
      </c>
      <c r="BN27" s="416">
        <v>749</v>
      </c>
      <c r="BO27" s="416">
        <v>0</v>
      </c>
      <c r="BP27" s="416">
        <v>0</v>
      </c>
      <c r="BQ27" s="416">
        <v>0</v>
      </c>
      <c r="BR27" s="416">
        <v>0</v>
      </c>
      <c r="BS27" s="416">
        <v>0</v>
      </c>
      <c r="BT27" s="416">
        <v>0</v>
      </c>
      <c r="BU27" s="416">
        <v>1061</v>
      </c>
      <c r="BV27" s="416">
        <v>0</v>
      </c>
      <c r="BW27" s="416">
        <v>0</v>
      </c>
      <c r="BX27" s="416">
        <v>0</v>
      </c>
      <c r="BY27" s="416">
        <v>0</v>
      </c>
      <c r="BZ27" s="416">
        <v>0</v>
      </c>
      <c r="CA27" s="416">
        <v>0</v>
      </c>
      <c r="CB27" s="416">
        <v>0</v>
      </c>
      <c r="CC27" s="416">
        <v>0</v>
      </c>
      <c r="CD27" s="416">
        <v>0</v>
      </c>
      <c r="CE27" s="416">
        <v>0</v>
      </c>
      <c r="CF27" s="416">
        <v>0</v>
      </c>
      <c r="CG27" s="416">
        <v>0</v>
      </c>
      <c r="CH27" s="416">
        <v>0</v>
      </c>
      <c r="CI27" s="416">
        <v>0</v>
      </c>
      <c r="CJ27" s="416">
        <v>0</v>
      </c>
      <c r="CK27" s="416">
        <v>0</v>
      </c>
      <c r="CL27" s="416">
        <v>0</v>
      </c>
      <c r="CM27" s="416">
        <v>0</v>
      </c>
      <c r="CN27" s="416">
        <v>0</v>
      </c>
      <c r="CO27" s="416">
        <v>90</v>
      </c>
      <c r="CP27" s="416">
        <v>0</v>
      </c>
      <c r="CQ27" s="416">
        <v>0</v>
      </c>
      <c r="CR27" s="416">
        <v>16138</v>
      </c>
      <c r="CS27" s="416">
        <v>0</v>
      </c>
      <c r="CT27" s="416">
        <v>0</v>
      </c>
      <c r="CU27" s="416">
        <v>0</v>
      </c>
      <c r="CV27" s="416">
        <v>0</v>
      </c>
      <c r="CW27" s="416">
        <v>0</v>
      </c>
      <c r="CX27" s="416">
        <v>0</v>
      </c>
      <c r="CY27" s="416">
        <v>0</v>
      </c>
      <c r="CZ27" s="416">
        <v>0</v>
      </c>
      <c r="DA27" s="416">
        <v>0</v>
      </c>
      <c r="DB27" s="416">
        <v>0</v>
      </c>
      <c r="DC27" s="416">
        <v>0</v>
      </c>
      <c r="DD27" s="416">
        <v>0</v>
      </c>
      <c r="DE27" s="416">
        <v>0</v>
      </c>
      <c r="DF27" s="416">
        <v>0</v>
      </c>
      <c r="DG27" s="416">
        <v>0</v>
      </c>
      <c r="DH27" s="897">
        <v>1852597</v>
      </c>
      <c r="DI27" s="416">
        <v>0</v>
      </c>
      <c r="DJ27" s="416">
        <v>0</v>
      </c>
      <c r="DK27" s="416">
        <v>0</v>
      </c>
      <c r="DL27" s="416">
        <v>0</v>
      </c>
      <c r="DM27" s="417">
        <v>0</v>
      </c>
      <c r="DN27" s="416">
        <v>0</v>
      </c>
      <c r="DO27" s="416">
        <v>-22196</v>
      </c>
      <c r="DP27" s="416">
        <v>-22196</v>
      </c>
      <c r="DQ27" s="416">
        <v>1830401</v>
      </c>
      <c r="DR27" s="416">
        <v>759428</v>
      </c>
      <c r="DS27" s="416">
        <v>737232</v>
      </c>
      <c r="DT27" s="416">
        <v>2589829</v>
      </c>
      <c r="DU27" s="416">
        <v>-386860</v>
      </c>
      <c r="DV27" s="419">
        <v>350372</v>
      </c>
      <c r="DW27" s="301">
        <v>2202969</v>
      </c>
      <c r="DX27" s="302"/>
      <c r="DY27" s="416"/>
    </row>
    <row r="28" spans="2:129">
      <c r="B28" s="658" t="s">
        <v>466</v>
      </c>
      <c r="C28" s="659" t="s">
        <v>590</v>
      </c>
      <c r="D28" s="429">
        <v>0</v>
      </c>
      <c r="E28" s="416">
        <v>141</v>
      </c>
      <c r="F28" s="416">
        <v>3183</v>
      </c>
      <c r="G28" s="416">
        <v>1276</v>
      </c>
      <c r="H28" s="416">
        <v>0</v>
      </c>
      <c r="I28" s="416">
        <v>0</v>
      </c>
      <c r="J28" s="416">
        <v>1115</v>
      </c>
      <c r="K28" s="417">
        <v>0</v>
      </c>
      <c r="L28" s="416">
        <v>874896</v>
      </c>
      <c r="M28" s="416">
        <v>26491</v>
      </c>
      <c r="N28" s="416">
        <v>21867</v>
      </c>
      <c r="O28" s="416">
        <v>0</v>
      </c>
      <c r="P28" s="416">
        <v>171093</v>
      </c>
      <c r="Q28" s="416">
        <v>1373</v>
      </c>
      <c r="R28" s="416">
        <v>79810</v>
      </c>
      <c r="S28" s="416">
        <v>35918</v>
      </c>
      <c r="T28" s="416">
        <v>617380</v>
      </c>
      <c r="U28" s="416">
        <v>496076</v>
      </c>
      <c r="V28" s="416">
        <v>35670</v>
      </c>
      <c r="W28" s="416">
        <v>6194</v>
      </c>
      <c r="X28" s="416">
        <v>1719558</v>
      </c>
      <c r="Y28" s="416">
        <v>100708</v>
      </c>
      <c r="Z28" s="416">
        <v>7339183</v>
      </c>
      <c r="AA28" s="416">
        <v>0</v>
      </c>
      <c r="AB28" s="416">
        <v>0</v>
      </c>
      <c r="AC28" s="416">
        <v>1894537</v>
      </c>
      <c r="AD28" s="416">
        <v>1943738</v>
      </c>
      <c r="AE28" s="416">
        <v>513520</v>
      </c>
      <c r="AF28" s="416">
        <v>366950</v>
      </c>
      <c r="AG28" s="416">
        <v>2438128</v>
      </c>
      <c r="AH28" s="416">
        <v>1968073</v>
      </c>
      <c r="AI28" s="416">
        <v>2559</v>
      </c>
      <c r="AJ28" s="416">
        <v>11932</v>
      </c>
      <c r="AK28" s="416">
        <v>5273</v>
      </c>
      <c r="AL28" s="416">
        <v>105</v>
      </c>
      <c r="AM28" s="416">
        <v>1033665</v>
      </c>
      <c r="AN28" s="416">
        <v>829</v>
      </c>
      <c r="AO28" s="416">
        <v>0</v>
      </c>
      <c r="AP28" s="416">
        <v>76</v>
      </c>
      <c r="AQ28" s="416">
        <v>0</v>
      </c>
      <c r="AR28" s="416">
        <v>308140</v>
      </c>
      <c r="AS28" s="416">
        <v>273985</v>
      </c>
      <c r="AT28" s="416">
        <v>13490</v>
      </c>
      <c r="AU28" s="416">
        <v>18548</v>
      </c>
      <c r="AV28" s="416">
        <v>20831</v>
      </c>
      <c r="AW28" s="416">
        <v>2771</v>
      </c>
      <c r="AX28" s="416">
        <v>22810</v>
      </c>
      <c r="AY28" s="416">
        <v>1920</v>
      </c>
      <c r="AZ28" s="416">
        <v>71595</v>
      </c>
      <c r="BA28" s="416">
        <v>6344</v>
      </c>
      <c r="BB28" s="416">
        <v>39690</v>
      </c>
      <c r="BC28" s="416">
        <v>4624</v>
      </c>
      <c r="BD28" s="416">
        <v>766</v>
      </c>
      <c r="BE28" s="416">
        <v>1</v>
      </c>
      <c r="BF28" s="416">
        <v>98690</v>
      </c>
      <c r="BG28" s="416">
        <v>57284</v>
      </c>
      <c r="BH28" s="416">
        <v>0</v>
      </c>
      <c r="BI28" s="416">
        <v>0</v>
      </c>
      <c r="BJ28" s="416">
        <v>1513</v>
      </c>
      <c r="BK28" s="416">
        <v>31300</v>
      </c>
      <c r="BL28" s="416">
        <v>46</v>
      </c>
      <c r="BM28" s="416">
        <v>2579</v>
      </c>
      <c r="BN28" s="416">
        <v>26003</v>
      </c>
      <c r="BO28" s="416">
        <v>0</v>
      </c>
      <c r="BP28" s="416">
        <v>12533</v>
      </c>
      <c r="BQ28" s="416">
        <v>12091</v>
      </c>
      <c r="BR28" s="416">
        <v>20</v>
      </c>
      <c r="BS28" s="416">
        <v>0</v>
      </c>
      <c r="BT28" s="416">
        <v>0</v>
      </c>
      <c r="BU28" s="416">
        <v>59</v>
      </c>
      <c r="BV28" s="416">
        <v>2606</v>
      </c>
      <c r="BW28" s="416">
        <v>0</v>
      </c>
      <c r="BX28" s="416">
        <v>0</v>
      </c>
      <c r="BY28" s="416">
        <v>0</v>
      </c>
      <c r="BZ28" s="416">
        <v>0</v>
      </c>
      <c r="CA28" s="416">
        <v>0</v>
      </c>
      <c r="CB28" s="416">
        <v>0</v>
      </c>
      <c r="CC28" s="416">
        <v>0</v>
      </c>
      <c r="CD28" s="416">
        <v>0</v>
      </c>
      <c r="CE28" s="416">
        <v>0</v>
      </c>
      <c r="CF28" s="416">
        <v>0</v>
      </c>
      <c r="CG28" s="416">
        <v>0</v>
      </c>
      <c r="CH28" s="416">
        <v>0</v>
      </c>
      <c r="CI28" s="416">
        <v>919</v>
      </c>
      <c r="CJ28" s="416">
        <v>57414</v>
      </c>
      <c r="CK28" s="416">
        <v>71</v>
      </c>
      <c r="CL28" s="416">
        <v>0</v>
      </c>
      <c r="CM28" s="416">
        <v>0</v>
      </c>
      <c r="CN28" s="416">
        <v>0</v>
      </c>
      <c r="CO28" s="416">
        <v>10365</v>
      </c>
      <c r="CP28" s="416">
        <v>1327</v>
      </c>
      <c r="CQ28" s="416">
        <v>78577</v>
      </c>
      <c r="CR28" s="416">
        <v>302954</v>
      </c>
      <c r="CS28" s="416">
        <v>220964</v>
      </c>
      <c r="CT28" s="416">
        <v>669</v>
      </c>
      <c r="CU28" s="416">
        <v>5314</v>
      </c>
      <c r="CV28" s="416">
        <v>0</v>
      </c>
      <c r="CW28" s="416">
        <v>0</v>
      </c>
      <c r="CX28" s="416">
        <v>96</v>
      </c>
      <c r="CY28" s="416">
        <v>25436</v>
      </c>
      <c r="CZ28" s="416">
        <v>0</v>
      </c>
      <c r="DA28" s="416">
        <v>0</v>
      </c>
      <c r="DB28" s="416">
        <v>0</v>
      </c>
      <c r="DC28" s="416">
        <v>0</v>
      </c>
      <c r="DD28" s="416">
        <v>29392</v>
      </c>
      <c r="DE28" s="416">
        <v>2166</v>
      </c>
      <c r="DF28" s="416">
        <v>0</v>
      </c>
      <c r="DG28" s="416">
        <v>11766</v>
      </c>
      <c r="DH28" s="897">
        <v>23488986</v>
      </c>
      <c r="DI28" s="416">
        <v>0</v>
      </c>
      <c r="DJ28" s="416">
        <v>570</v>
      </c>
      <c r="DK28" s="416">
        <v>0</v>
      </c>
      <c r="DL28" s="416">
        <v>0</v>
      </c>
      <c r="DM28" s="417">
        <v>0</v>
      </c>
      <c r="DN28" s="416">
        <v>0</v>
      </c>
      <c r="DO28" s="416">
        <v>-318872</v>
      </c>
      <c r="DP28" s="416">
        <v>-318302</v>
      </c>
      <c r="DQ28" s="416">
        <v>23170684</v>
      </c>
      <c r="DR28" s="416">
        <v>18453725</v>
      </c>
      <c r="DS28" s="416">
        <v>18135423</v>
      </c>
      <c r="DT28" s="416">
        <v>41624409</v>
      </c>
      <c r="DU28" s="416">
        <v>-19598697</v>
      </c>
      <c r="DV28" s="419">
        <v>-1463274</v>
      </c>
      <c r="DW28" s="301">
        <v>22025712</v>
      </c>
      <c r="DX28" s="302"/>
      <c r="DY28" s="416"/>
    </row>
    <row r="29" spans="2:129">
      <c r="B29" s="658" t="s">
        <v>467</v>
      </c>
      <c r="C29" s="659" t="s">
        <v>694</v>
      </c>
      <c r="D29" s="429">
        <v>0</v>
      </c>
      <c r="E29" s="416">
        <v>0</v>
      </c>
      <c r="F29" s="416">
        <v>0</v>
      </c>
      <c r="G29" s="416">
        <v>0</v>
      </c>
      <c r="H29" s="416">
        <v>0</v>
      </c>
      <c r="I29" s="416">
        <v>0</v>
      </c>
      <c r="J29" s="416">
        <v>0</v>
      </c>
      <c r="K29" s="417">
        <v>0</v>
      </c>
      <c r="L29" s="416">
        <v>0</v>
      </c>
      <c r="M29" s="416">
        <v>0</v>
      </c>
      <c r="N29" s="416">
        <v>0</v>
      </c>
      <c r="O29" s="416">
        <v>0</v>
      </c>
      <c r="P29" s="416">
        <v>11569</v>
      </c>
      <c r="Q29" s="416">
        <v>175</v>
      </c>
      <c r="R29" s="416">
        <v>5869</v>
      </c>
      <c r="S29" s="416">
        <v>72540</v>
      </c>
      <c r="T29" s="416">
        <v>242979</v>
      </c>
      <c r="U29" s="416">
        <v>421847</v>
      </c>
      <c r="V29" s="416">
        <v>37354</v>
      </c>
      <c r="W29" s="416">
        <v>0</v>
      </c>
      <c r="X29" s="416">
        <v>0</v>
      </c>
      <c r="Y29" s="416">
        <v>0</v>
      </c>
      <c r="Z29" s="416">
        <v>0</v>
      </c>
      <c r="AA29" s="416">
        <v>0</v>
      </c>
      <c r="AB29" s="416">
        <v>0</v>
      </c>
      <c r="AC29" s="416">
        <v>0</v>
      </c>
      <c r="AD29" s="416">
        <v>426228</v>
      </c>
      <c r="AE29" s="416">
        <v>0</v>
      </c>
      <c r="AF29" s="416">
        <v>308</v>
      </c>
      <c r="AG29" s="416">
        <v>13768486</v>
      </c>
      <c r="AH29" s="416">
        <v>3943</v>
      </c>
      <c r="AI29" s="416">
        <v>34927</v>
      </c>
      <c r="AJ29" s="416">
        <v>4096</v>
      </c>
      <c r="AK29" s="416">
        <v>0</v>
      </c>
      <c r="AL29" s="416">
        <v>0</v>
      </c>
      <c r="AM29" s="416">
        <v>168862</v>
      </c>
      <c r="AN29" s="416">
        <v>0</v>
      </c>
      <c r="AO29" s="416">
        <v>866</v>
      </c>
      <c r="AP29" s="416">
        <v>0</v>
      </c>
      <c r="AQ29" s="416">
        <v>0</v>
      </c>
      <c r="AR29" s="416">
        <v>0</v>
      </c>
      <c r="AS29" s="416">
        <v>491917</v>
      </c>
      <c r="AT29" s="416">
        <v>4453</v>
      </c>
      <c r="AU29" s="416">
        <v>13078</v>
      </c>
      <c r="AV29" s="416">
        <v>0</v>
      </c>
      <c r="AW29" s="416">
        <v>11</v>
      </c>
      <c r="AX29" s="416">
        <v>26754</v>
      </c>
      <c r="AY29" s="416">
        <v>870</v>
      </c>
      <c r="AZ29" s="416">
        <v>259720</v>
      </c>
      <c r="BA29" s="416">
        <v>0</v>
      </c>
      <c r="BB29" s="416">
        <v>38945</v>
      </c>
      <c r="BC29" s="416">
        <v>7139</v>
      </c>
      <c r="BD29" s="416">
        <v>5368</v>
      </c>
      <c r="BE29" s="416">
        <v>8</v>
      </c>
      <c r="BF29" s="416">
        <v>75118</v>
      </c>
      <c r="BG29" s="416">
        <v>88058</v>
      </c>
      <c r="BH29" s="416">
        <v>0</v>
      </c>
      <c r="BI29" s="416">
        <v>0</v>
      </c>
      <c r="BJ29" s="416">
        <v>17381</v>
      </c>
      <c r="BK29" s="416">
        <v>164605</v>
      </c>
      <c r="BL29" s="416">
        <v>166</v>
      </c>
      <c r="BM29" s="416">
        <v>25106</v>
      </c>
      <c r="BN29" s="416">
        <v>88588</v>
      </c>
      <c r="BO29" s="416">
        <v>0</v>
      </c>
      <c r="BP29" s="416">
        <v>0</v>
      </c>
      <c r="BQ29" s="416">
        <v>0</v>
      </c>
      <c r="BR29" s="416">
        <v>0</v>
      </c>
      <c r="BS29" s="416">
        <v>0</v>
      </c>
      <c r="BT29" s="416">
        <v>0</v>
      </c>
      <c r="BU29" s="416">
        <v>0</v>
      </c>
      <c r="BV29" s="416">
        <v>0</v>
      </c>
      <c r="BW29" s="416">
        <v>0</v>
      </c>
      <c r="BX29" s="416">
        <v>0</v>
      </c>
      <c r="BY29" s="416">
        <v>0</v>
      </c>
      <c r="BZ29" s="416">
        <v>0</v>
      </c>
      <c r="CA29" s="416">
        <v>0</v>
      </c>
      <c r="CB29" s="416">
        <v>0</v>
      </c>
      <c r="CC29" s="416">
        <v>0</v>
      </c>
      <c r="CD29" s="416">
        <v>0</v>
      </c>
      <c r="CE29" s="416">
        <v>0</v>
      </c>
      <c r="CF29" s="416">
        <v>0</v>
      </c>
      <c r="CG29" s="416">
        <v>0</v>
      </c>
      <c r="CH29" s="416">
        <v>0</v>
      </c>
      <c r="CI29" s="416">
        <v>0</v>
      </c>
      <c r="CJ29" s="416">
        <v>0</v>
      </c>
      <c r="CK29" s="416">
        <v>0</v>
      </c>
      <c r="CL29" s="416">
        <v>0</v>
      </c>
      <c r="CM29" s="416">
        <v>0</v>
      </c>
      <c r="CN29" s="416">
        <v>0</v>
      </c>
      <c r="CO29" s="416">
        <v>1625</v>
      </c>
      <c r="CP29" s="416">
        <v>0</v>
      </c>
      <c r="CQ29" s="416">
        <v>0</v>
      </c>
      <c r="CR29" s="416">
        <v>0</v>
      </c>
      <c r="CS29" s="416">
        <v>72533</v>
      </c>
      <c r="CT29" s="416">
        <v>0</v>
      </c>
      <c r="CU29" s="416">
        <v>1449</v>
      </c>
      <c r="CV29" s="416">
        <v>0</v>
      </c>
      <c r="CW29" s="416">
        <v>0</v>
      </c>
      <c r="CX29" s="416">
        <v>0</v>
      </c>
      <c r="CY29" s="416">
        <v>0</v>
      </c>
      <c r="CZ29" s="416">
        <v>0</v>
      </c>
      <c r="DA29" s="416">
        <v>0</v>
      </c>
      <c r="DB29" s="416">
        <v>0</v>
      </c>
      <c r="DC29" s="416">
        <v>0</v>
      </c>
      <c r="DD29" s="416">
        <v>0</v>
      </c>
      <c r="DE29" s="416">
        <v>0</v>
      </c>
      <c r="DF29" s="416">
        <v>0</v>
      </c>
      <c r="DG29" s="416">
        <v>15002</v>
      </c>
      <c r="DH29" s="897">
        <v>16597943</v>
      </c>
      <c r="DI29" s="416">
        <v>0</v>
      </c>
      <c r="DJ29" s="416">
        <v>0</v>
      </c>
      <c r="DK29" s="416">
        <v>0</v>
      </c>
      <c r="DL29" s="416">
        <v>0</v>
      </c>
      <c r="DM29" s="417">
        <v>0</v>
      </c>
      <c r="DN29" s="416">
        <v>0</v>
      </c>
      <c r="DO29" s="416">
        <v>0</v>
      </c>
      <c r="DP29" s="416">
        <v>0</v>
      </c>
      <c r="DQ29" s="416">
        <v>16597943</v>
      </c>
      <c r="DR29" s="416">
        <v>0</v>
      </c>
      <c r="DS29" s="416">
        <v>0</v>
      </c>
      <c r="DT29" s="416">
        <v>16597943</v>
      </c>
      <c r="DU29" s="416">
        <v>-16597943</v>
      </c>
      <c r="DV29" s="419">
        <v>-16597943</v>
      </c>
      <c r="DW29" s="301">
        <v>0</v>
      </c>
      <c r="DX29" s="302"/>
      <c r="DY29" s="416"/>
    </row>
    <row r="30" spans="2:129">
      <c r="B30" s="658" t="s">
        <v>468</v>
      </c>
      <c r="C30" s="666" t="s">
        <v>695</v>
      </c>
      <c r="D30" s="429">
        <v>0</v>
      </c>
      <c r="E30" s="416">
        <v>0</v>
      </c>
      <c r="F30" s="416">
        <v>0</v>
      </c>
      <c r="G30" s="416">
        <v>0</v>
      </c>
      <c r="H30" s="421">
        <v>0</v>
      </c>
      <c r="I30" s="416">
        <v>0</v>
      </c>
      <c r="J30" s="416">
        <v>0</v>
      </c>
      <c r="K30" s="417">
        <v>0</v>
      </c>
      <c r="L30" s="416">
        <v>0</v>
      </c>
      <c r="M30" s="416">
        <v>0</v>
      </c>
      <c r="N30" s="416">
        <v>0</v>
      </c>
      <c r="O30" s="416">
        <v>0</v>
      </c>
      <c r="P30" s="416">
        <v>1602923</v>
      </c>
      <c r="Q30" s="416">
        <v>1612249</v>
      </c>
      <c r="R30" s="416">
        <v>5511</v>
      </c>
      <c r="S30" s="416">
        <v>32219</v>
      </c>
      <c r="T30" s="416">
        <v>153618</v>
      </c>
      <c r="U30" s="416">
        <v>3284</v>
      </c>
      <c r="V30" s="416">
        <v>0</v>
      </c>
      <c r="W30" s="416">
        <v>0</v>
      </c>
      <c r="X30" s="416">
        <v>0</v>
      </c>
      <c r="Y30" s="416">
        <v>0</v>
      </c>
      <c r="Z30" s="416">
        <v>0</v>
      </c>
      <c r="AA30" s="416">
        <v>0</v>
      </c>
      <c r="AB30" s="416">
        <v>0</v>
      </c>
      <c r="AC30" s="416">
        <v>0</v>
      </c>
      <c r="AD30" s="416">
        <v>0</v>
      </c>
      <c r="AE30" s="416">
        <v>0</v>
      </c>
      <c r="AF30" s="416">
        <v>182677</v>
      </c>
      <c r="AG30" s="416">
        <v>48345</v>
      </c>
      <c r="AH30" s="416">
        <v>2178</v>
      </c>
      <c r="AI30" s="416">
        <v>20676</v>
      </c>
      <c r="AJ30" s="416">
        <v>1001</v>
      </c>
      <c r="AK30" s="416">
        <v>0</v>
      </c>
      <c r="AL30" s="416">
        <v>0</v>
      </c>
      <c r="AM30" s="416">
        <v>507385</v>
      </c>
      <c r="AN30" s="416">
        <v>0</v>
      </c>
      <c r="AO30" s="416">
        <v>0</v>
      </c>
      <c r="AP30" s="416">
        <v>0</v>
      </c>
      <c r="AQ30" s="416">
        <v>0</v>
      </c>
      <c r="AR30" s="416">
        <v>0</v>
      </c>
      <c r="AS30" s="416">
        <v>0</v>
      </c>
      <c r="AT30" s="416">
        <v>0</v>
      </c>
      <c r="AU30" s="416">
        <v>0</v>
      </c>
      <c r="AV30" s="416">
        <v>0</v>
      </c>
      <c r="AW30" s="416">
        <v>0</v>
      </c>
      <c r="AX30" s="416">
        <v>0</v>
      </c>
      <c r="AY30" s="416">
        <v>0</v>
      </c>
      <c r="AZ30" s="416">
        <v>0</v>
      </c>
      <c r="BA30" s="416">
        <v>0</v>
      </c>
      <c r="BB30" s="416">
        <v>0</v>
      </c>
      <c r="BC30" s="416">
        <v>0</v>
      </c>
      <c r="BD30" s="416">
        <v>0</v>
      </c>
      <c r="BE30" s="416">
        <v>0</v>
      </c>
      <c r="BF30" s="416">
        <v>0</v>
      </c>
      <c r="BG30" s="416">
        <v>0</v>
      </c>
      <c r="BH30" s="416">
        <v>0</v>
      </c>
      <c r="BI30" s="416">
        <v>0</v>
      </c>
      <c r="BJ30" s="416">
        <v>0</v>
      </c>
      <c r="BK30" s="416">
        <v>0</v>
      </c>
      <c r="BL30" s="416">
        <v>0</v>
      </c>
      <c r="BM30" s="416">
        <v>6115</v>
      </c>
      <c r="BN30" s="416">
        <v>277566</v>
      </c>
      <c r="BO30" s="416">
        <v>0</v>
      </c>
      <c r="BP30" s="416">
        <v>0</v>
      </c>
      <c r="BQ30" s="416">
        <v>0</v>
      </c>
      <c r="BR30" s="416">
        <v>0</v>
      </c>
      <c r="BS30" s="416">
        <v>0</v>
      </c>
      <c r="BT30" s="416">
        <v>0</v>
      </c>
      <c r="BU30" s="416">
        <v>0</v>
      </c>
      <c r="BV30" s="416">
        <v>0</v>
      </c>
      <c r="BW30" s="416">
        <v>0</v>
      </c>
      <c r="BX30" s="416">
        <v>0</v>
      </c>
      <c r="BY30" s="416">
        <v>0</v>
      </c>
      <c r="BZ30" s="416">
        <v>0</v>
      </c>
      <c r="CA30" s="416">
        <v>0</v>
      </c>
      <c r="CB30" s="416">
        <v>0</v>
      </c>
      <c r="CC30" s="416">
        <v>0</v>
      </c>
      <c r="CD30" s="416">
        <v>0</v>
      </c>
      <c r="CE30" s="416">
        <v>0</v>
      </c>
      <c r="CF30" s="416">
        <v>0</v>
      </c>
      <c r="CG30" s="416">
        <v>0</v>
      </c>
      <c r="CH30" s="416">
        <v>0</v>
      </c>
      <c r="CI30" s="416">
        <v>0</v>
      </c>
      <c r="CJ30" s="416">
        <v>0</v>
      </c>
      <c r="CK30" s="416">
        <v>0</v>
      </c>
      <c r="CL30" s="416">
        <v>0</v>
      </c>
      <c r="CM30" s="416">
        <v>0</v>
      </c>
      <c r="CN30" s="416">
        <v>0</v>
      </c>
      <c r="CO30" s="416">
        <v>0</v>
      </c>
      <c r="CP30" s="416">
        <v>342</v>
      </c>
      <c r="CQ30" s="416">
        <v>0</v>
      </c>
      <c r="CR30" s="416">
        <v>0</v>
      </c>
      <c r="CS30" s="416">
        <v>0</v>
      </c>
      <c r="CT30" s="416">
        <v>0</v>
      </c>
      <c r="CU30" s="416">
        <v>0</v>
      </c>
      <c r="CV30" s="416">
        <v>0</v>
      </c>
      <c r="CW30" s="416">
        <v>0</v>
      </c>
      <c r="CX30" s="416">
        <v>0</v>
      </c>
      <c r="CY30" s="416">
        <v>0</v>
      </c>
      <c r="CZ30" s="416">
        <v>0</v>
      </c>
      <c r="DA30" s="416">
        <v>0</v>
      </c>
      <c r="DB30" s="416">
        <v>0</v>
      </c>
      <c r="DC30" s="416">
        <v>0</v>
      </c>
      <c r="DD30" s="416">
        <v>0</v>
      </c>
      <c r="DE30" s="416">
        <v>0</v>
      </c>
      <c r="DF30" s="416">
        <v>0</v>
      </c>
      <c r="DG30" s="416">
        <v>26898</v>
      </c>
      <c r="DH30" s="897">
        <v>4482987</v>
      </c>
      <c r="DI30" s="416">
        <v>0</v>
      </c>
      <c r="DJ30" s="416">
        <v>0</v>
      </c>
      <c r="DK30" s="416">
        <v>0</v>
      </c>
      <c r="DL30" s="416">
        <v>0</v>
      </c>
      <c r="DM30" s="417">
        <v>0</v>
      </c>
      <c r="DN30" s="416">
        <v>0</v>
      </c>
      <c r="DO30" s="416">
        <v>0</v>
      </c>
      <c r="DP30" s="416">
        <v>0</v>
      </c>
      <c r="DQ30" s="416">
        <v>4482987</v>
      </c>
      <c r="DR30" s="416">
        <v>0</v>
      </c>
      <c r="DS30" s="416">
        <v>0</v>
      </c>
      <c r="DT30" s="416">
        <v>4482987</v>
      </c>
      <c r="DU30" s="416">
        <v>-4482987</v>
      </c>
      <c r="DV30" s="419">
        <v>-4482987</v>
      </c>
      <c r="DW30" s="299">
        <v>0</v>
      </c>
      <c r="DX30" s="300"/>
      <c r="DY30" s="416"/>
    </row>
    <row r="31" spans="2:129">
      <c r="B31" s="667" t="s">
        <v>469</v>
      </c>
      <c r="C31" s="659" t="s">
        <v>593</v>
      </c>
      <c r="D31" s="1006">
        <v>0</v>
      </c>
      <c r="E31" s="1007">
        <v>47975</v>
      </c>
      <c r="F31" s="1007">
        <v>82676</v>
      </c>
      <c r="G31" s="1007">
        <v>0</v>
      </c>
      <c r="H31" s="416">
        <v>29950</v>
      </c>
      <c r="I31" s="1007">
        <v>0</v>
      </c>
      <c r="J31" s="1007">
        <v>0</v>
      </c>
      <c r="K31" s="1008">
        <v>0</v>
      </c>
      <c r="L31" s="1007">
        <v>14730</v>
      </c>
      <c r="M31" s="1007">
        <v>0</v>
      </c>
      <c r="N31" s="1007">
        <v>10308</v>
      </c>
      <c r="O31" s="1007">
        <v>0</v>
      </c>
      <c r="P31" s="1007">
        <v>0</v>
      </c>
      <c r="Q31" s="1007">
        <v>676</v>
      </c>
      <c r="R31" s="1007">
        <v>0</v>
      </c>
      <c r="S31" s="1007">
        <v>0</v>
      </c>
      <c r="T31" s="1007">
        <v>0</v>
      </c>
      <c r="U31" s="1007">
        <v>0</v>
      </c>
      <c r="V31" s="1007">
        <v>0</v>
      </c>
      <c r="W31" s="1007">
        <v>0</v>
      </c>
      <c r="X31" s="1007">
        <v>0</v>
      </c>
      <c r="Y31" s="1007">
        <v>0</v>
      </c>
      <c r="Z31" s="1007">
        <v>0</v>
      </c>
      <c r="AA31" s="1007">
        <v>0</v>
      </c>
      <c r="AB31" s="1007">
        <v>0</v>
      </c>
      <c r="AC31" s="1007">
        <v>459195</v>
      </c>
      <c r="AD31" s="1007">
        <v>5821</v>
      </c>
      <c r="AE31" s="1007">
        <v>0</v>
      </c>
      <c r="AF31" s="1007">
        <v>0</v>
      </c>
      <c r="AG31" s="1007">
        <v>0</v>
      </c>
      <c r="AH31" s="1007">
        <v>0</v>
      </c>
      <c r="AI31" s="1007">
        <v>0</v>
      </c>
      <c r="AJ31" s="1007">
        <v>0</v>
      </c>
      <c r="AK31" s="1007">
        <v>0</v>
      </c>
      <c r="AL31" s="1007">
        <v>0</v>
      </c>
      <c r="AM31" s="1007">
        <v>0</v>
      </c>
      <c r="AN31" s="1007">
        <v>0</v>
      </c>
      <c r="AO31" s="1007">
        <v>0</v>
      </c>
      <c r="AP31" s="1007">
        <v>0</v>
      </c>
      <c r="AQ31" s="1007">
        <v>0</v>
      </c>
      <c r="AR31" s="1007">
        <v>0</v>
      </c>
      <c r="AS31" s="1007">
        <v>0</v>
      </c>
      <c r="AT31" s="1007">
        <v>0</v>
      </c>
      <c r="AU31" s="1007">
        <v>0</v>
      </c>
      <c r="AV31" s="1007">
        <v>0</v>
      </c>
      <c r="AW31" s="1007">
        <v>0</v>
      </c>
      <c r="AX31" s="1007">
        <v>0</v>
      </c>
      <c r="AY31" s="1007">
        <v>0</v>
      </c>
      <c r="AZ31" s="1007">
        <v>0</v>
      </c>
      <c r="BA31" s="1007">
        <v>0</v>
      </c>
      <c r="BB31" s="1007">
        <v>0</v>
      </c>
      <c r="BC31" s="1007">
        <v>0</v>
      </c>
      <c r="BD31" s="1007">
        <v>0</v>
      </c>
      <c r="BE31" s="1007">
        <v>0</v>
      </c>
      <c r="BF31" s="1007">
        <v>0</v>
      </c>
      <c r="BG31" s="1007">
        <v>0</v>
      </c>
      <c r="BH31" s="1007">
        <v>0</v>
      </c>
      <c r="BI31" s="1007">
        <v>0</v>
      </c>
      <c r="BJ31" s="1007">
        <v>0</v>
      </c>
      <c r="BK31" s="1007">
        <v>0</v>
      </c>
      <c r="BL31" s="1007">
        <v>0</v>
      </c>
      <c r="BM31" s="1007">
        <v>0</v>
      </c>
      <c r="BN31" s="1007">
        <v>0</v>
      </c>
      <c r="BO31" s="1007">
        <v>54</v>
      </c>
      <c r="BP31" s="1007">
        <v>0</v>
      </c>
      <c r="BQ31" s="1007">
        <v>0</v>
      </c>
      <c r="BR31" s="1007">
        <v>0</v>
      </c>
      <c r="BS31" s="1007">
        <v>0</v>
      </c>
      <c r="BT31" s="1007">
        <v>0</v>
      </c>
      <c r="BU31" s="1007">
        <v>0</v>
      </c>
      <c r="BV31" s="1007">
        <v>373</v>
      </c>
      <c r="BW31" s="1007">
        <v>92951</v>
      </c>
      <c r="BX31" s="1007">
        <v>0</v>
      </c>
      <c r="BY31" s="1007">
        <v>0</v>
      </c>
      <c r="BZ31" s="1007">
        <v>0</v>
      </c>
      <c r="CA31" s="1007">
        <v>0</v>
      </c>
      <c r="CB31" s="1007">
        <v>0</v>
      </c>
      <c r="CC31" s="1007">
        <v>0</v>
      </c>
      <c r="CD31" s="1007">
        <v>49</v>
      </c>
      <c r="CE31" s="1007">
        <v>0</v>
      </c>
      <c r="CF31" s="1007">
        <v>260</v>
      </c>
      <c r="CG31" s="1007">
        <v>15</v>
      </c>
      <c r="CH31" s="1007">
        <v>0</v>
      </c>
      <c r="CI31" s="1007">
        <v>0</v>
      </c>
      <c r="CJ31" s="1007">
        <v>0</v>
      </c>
      <c r="CK31" s="1007">
        <v>5551</v>
      </c>
      <c r="CL31" s="1007">
        <v>0</v>
      </c>
      <c r="CM31" s="1007">
        <v>0</v>
      </c>
      <c r="CN31" s="1007">
        <v>0</v>
      </c>
      <c r="CO31" s="1007">
        <v>15</v>
      </c>
      <c r="CP31" s="1007">
        <v>17725</v>
      </c>
      <c r="CQ31" s="1007">
        <v>3509</v>
      </c>
      <c r="CR31" s="1007">
        <v>17003</v>
      </c>
      <c r="CS31" s="1007">
        <v>22247925</v>
      </c>
      <c r="CT31" s="1007">
        <v>172203</v>
      </c>
      <c r="CU31" s="1007">
        <v>127261</v>
      </c>
      <c r="CV31" s="1007">
        <v>0</v>
      </c>
      <c r="CW31" s="1007">
        <v>0</v>
      </c>
      <c r="CX31" s="1007">
        <v>0</v>
      </c>
      <c r="CY31" s="1007">
        <v>0</v>
      </c>
      <c r="CZ31" s="1007">
        <v>4</v>
      </c>
      <c r="DA31" s="1007">
        <v>1105</v>
      </c>
      <c r="DB31" s="1007">
        <v>0</v>
      </c>
      <c r="DC31" s="1007">
        <v>225</v>
      </c>
      <c r="DD31" s="1007">
        <v>0</v>
      </c>
      <c r="DE31" s="1007">
        <v>75</v>
      </c>
      <c r="DF31" s="1007">
        <v>0</v>
      </c>
      <c r="DG31" s="1007">
        <v>1006</v>
      </c>
      <c r="DH31" s="1009">
        <v>23338640</v>
      </c>
      <c r="DI31" s="1007">
        <v>671949</v>
      </c>
      <c r="DJ31" s="1007">
        <v>3585093</v>
      </c>
      <c r="DK31" s="1007">
        <v>0</v>
      </c>
      <c r="DL31" s="1007">
        <v>0</v>
      </c>
      <c r="DM31" s="1008">
        <v>0</v>
      </c>
      <c r="DN31" s="1007">
        <v>0</v>
      </c>
      <c r="DO31" s="1007">
        <v>389453</v>
      </c>
      <c r="DP31" s="1007">
        <v>4646495</v>
      </c>
      <c r="DQ31" s="1007">
        <v>27985135</v>
      </c>
      <c r="DR31" s="1007">
        <v>24759097</v>
      </c>
      <c r="DS31" s="1007">
        <v>29405592</v>
      </c>
      <c r="DT31" s="1007">
        <v>52744232</v>
      </c>
      <c r="DU31" s="1007">
        <v>-22364699</v>
      </c>
      <c r="DV31" s="1010">
        <v>7040893</v>
      </c>
      <c r="DW31" s="301">
        <v>30379533</v>
      </c>
      <c r="DX31" s="302"/>
      <c r="DY31" s="416"/>
    </row>
    <row r="32" spans="2:129">
      <c r="B32" s="658" t="s">
        <v>470</v>
      </c>
      <c r="C32" s="659" t="s">
        <v>696</v>
      </c>
      <c r="D32" s="429">
        <v>874311</v>
      </c>
      <c r="E32" s="416">
        <v>37631</v>
      </c>
      <c r="F32" s="416">
        <v>19188</v>
      </c>
      <c r="G32" s="416">
        <v>7352</v>
      </c>
      <c r="H32" s="416">
        <v>41944</v>
      </c>
      <c r="I32" s="416">
        <v>0</v>
      </c>
      <c r="J32" s="416">
        <v>83823</v>
      </c>
      <c r="K32" s="417">
        <v>0</v>
      </c>
      <c r="L32" s="416">
        <v>283721</v>
      </c>
      <c r="M32" s="416">
        <v>6386</v>
      </c>
      <c r="N32" s="416">
        <v>0</v>
      </c>
      <c r="O32" s="416">
        <v>0</v>
      </c>
      <c r="P32" s="416">
        <v>87364</v>
      </c>
      <c r="Q32" s="416">
        <v>81241</v>
      </c>
      <c r="R32" s="416">
        <v>1345103</v>
      </c>
      <c r="S32" s="416">
        <v>350304</v>
      </c>
      <c r="T32" s="416">
        <v>438974</v>
      </c>
      <c r="U32" s="416">
        <v>1164828</v>
      </c>
      <c r="V32" s="416">
        <v>1333469</v>
      </c>
      <c r="W32" s="416">
        <v>3210</v>
      </c>
      <c r="X32" s="416">
        <v>111080</v>
      </c>
      <c r="Y32" s="416">
        <v>18035</v>
      </c>
      <c r="Z32" s="416">
        <v>149026</v>
      </c>
      <c r="AA32" s="416">
        <v>0</v>
      </c>
      <c r="AB32" s="416">
        <v>0</v>
      </c>
      <c r="AC32" s="416">
        <v>235290</v>
      </c>
      <c r="AD32" s="416">
        <v>843703</v>
      </c>
      <c r="AE32" s="416">
        <v>1105151</v>
      </c>
      <c r="AF32" s="416">
        <v>2255839</v>
      </c>
      <c r="AG32" s="416">
        <v>324772</v>
      </c>
      <c r="AH32" s="416">
        <v>51437</v>
      </c>
      <c r="AI32" s="416">
        <v>7641</v>
      </c>
      <c r="AJ32" s="416">
        <v>1585</v>
      </c>
      <c r="AK32" s="416">
        <v>89468</v>
      </c>
      <c r="AL32" s="416">
        <v>56</v>
      </c>
      <c r="AM32" s="416">
        <v>422779</v>
      </c>
      <c r="AN32" s="416">
        <v>2113</v>
      </c>
      <c r="AO32" s="416">
        <v>35844</v>
      </c>
      <c r="AP32" s="416">
        <v>18197</v>
      </c>
      <c r="AQ32" s="416">
        <v>599</v>
      </c>
      <c r="AR32" s="416">
        <v>15507</v>
      </c>
      <c r="AS32" s="416">
        <v>112062</v>
      </c>
      <c r="AT32" s="416">
        <v>633244</v>
      </c>
      <c r="AU32" s="416">
        <v>289590</v>
      </c>
      <c r="AV32" s="416">
        <v>47207</v>
      </c>
      <c r="AW32" s="416">
        <v>117071</v>
      </c>
      <c r="AX32" s="416">
        <v>80536</v>
      </c>
      <c r="AY32" s="416">
        <v>7762</v>
      </c>
      <c r="AZ32" s="416">
        <v>128491</v>
      </c>
      <c r="BA32" s="416">
        <v>43946</v>
      </c>
      <c r="BB32" s="416">
        <v>45360</v>
      </c>
      <c r="BC32" s="416">
        <v>1750</v>
      </c>
      <c r="BD32" s="416">
        <v>3324</v>
      </c>
      <c r="BE32" s="416">
        <v>9</v>
      </c>
      <c r="BF32" s="416">
        <v>29276</v>
      </c>
      <c r="BG32" s="416">
        <v>39085</v>
      </c>
      <c r="BH32" s="416">
        <v>0</v>
      </c>
      <c r="BI32" s="416">
        <v>0</v>
      </c>
      <c r="BJ32" s="416">
        <v>38675</v>
      </c>
      <c r="BK32" s="416">
        <v>1995000</v>
      </c>
      <c r="BL32" s="416">
        <v>6672</v>
      </c>
      <c r="BM32" s="416">
        <v>7434</v>
      </c>
      <c r="BN32" s="416">
        <v>335670</v>
      </c>
      <c r="BO32" s="416">
        <v>939</v>
      </c>
      <c r="BP32" s="416">
        <v>845654</v>
      </c>
      <c r="BQ32" s="416">
        <v>261082</v>
      </c>
      <c r="BR32" s="416">
        <v>54505</v>
      </c>
      <c r="BS32" s="416">
        <v>45375</v>
      </c>
      <c r="BT32" s="416">
        <v>54008</v>
      </c>
      <c r="BU32" s="416">
        <v>28372</v>
      </c>
      <c r="BV32" s="416">
        <v>12898</v>
      </c>
      <c r="BW32" s="416">
        <v>83860</v>
      </c>
      <c r="BX32" s="416">
        <v>4857</v>
      </c>
      <c r="BY32" s="416">
        <v>7208</v>
      </c>
      <c r="BZ32" s="416">
        <v>659</v>
      </c>
      <c r="CA32" s="416">
        <v>951</v>
      </c>
      <c r="CB32" s="416">
        <v>4698</v>
      </c>
      <c r="CC32" s="416">
        <v>768</v>
      </c>
      <c r="CD32" s="416">
        <v>51057</v>
      </c>
      <c r="CE32" s="416">
        <v>7641</v>
      </c>
      <c r="CF32" s="416">
        <v>6531</v>
      </c>
      <c r="CG32" s="416">
        <v>4346</v>
      </c>
      <c r="CH32" s="416">
        <v>176</v>
      </c>
      <c r="CI32" s="416">
        <v>3274</v>
      </c>
      <c r="CJ32" s="416">
        <v>27928</v>
      </c>
      <c r="CK32" s="416">
        <v>84</v>
      </c>
      <c r="CL32" s="416">
        <v>29558</v>
      </c>
      <c r="CM32" s="416">
        <v>36542</v>
      </c>
      <c r="CN32" s="416">
        <v>0</v>
      </c>
      <c r="CO32" s="416">
        <v>137549</v>
      </c>
      <c r="CP32" s="416">
        <v>41843</v>
      </c>
      <c r="CQ32" s="416">
        <v>3864</v>
      </c>
      <c r="CR32" s="416">
        <v>375598</v>
      </c>
      <c r="CS32" s="416">
        <v>1021784</v>
      </c>
      <c r="CT32" s="416">
        <v>104755</v>
      </c>
      <c r="CU32" s="416">
        <v>105110</v>
      </c>
      <c r="CV32" s="416">
        <v>84933</v>
      </c>
      <c r="CW32" s="416">
        <v>226977</v>
      </c>
      <c r="CX32" s="416">
        <v>158384</v>
      </c>
      <c r="CY32" s="416">
        <v>278786</v>
      </c>
      <c r="CZ32" s="416">
        <v>281356</v>
      </c>
      <c r="DA32" s="416">
        <v>242447</v>
      </c>
      <c r="DB32" s="416">
        <v>133400</v>
      </c>
      <c r="DC32" s="416">
        <v>77392</v>
      </c>
      <c r="DD32" s="416">
        <v>545243</v>
      </c>
      <c r="DE32" s="416">
        <v>238868</v>
      </c>
      <c r="DF32" s="416">
        <v>565828</v>
      </c>
      <c r="DG32" s="416">
        <v>17058</v>
      </c>
      <c r="DH32" s="897">
        <v>22023281</v>
      </c>
      <c r="DI32" s="416">
        <v>607844</v>
      </c>
      <c r="DJ32" s="416">
        <v>12177568</v>
      </c>
      <c r="DK32" s="416">
        <v>0</v>
      </c>
      <c r="DL32" s="416">
        <v>0</v>
      </c>
      <c r="DM32" s="417">
        <v>0</v>
      </c>
      <c r="DN32" s="416">
        <v>0</v>
      </c>
      <c r="DO32" s="416">
        <v>253727</v>
      </c>
      <c r="DP32" s="416">
        <v>13039139</v>
      </c>
      <c r="DQ32" s="416">
        <v>35062420</v>
      </c>
      <c r="DR32" s="416">
        <v>8232475</v>
      </c>
      <c r="DS32" s="416">
        <v>21271614</v>
      </c>
      <c r="DT32" s="416">
        <v>43294895</v>
      </c>
      <c r="DU32" s="416">
        <v>-30849880</v>
      </c>
      <c r="DV32" s="419">
        <v>-9578266</v>
      </c>
      <c r="DW32" s="301">
        <v>12445015</v>
      </c>
      <c r="DX32" s="302">
        <f>SUM(DW25:DW32)</f>
        <v>105352145</v>
      </c>
      <c r="DY32" s="416"/>
    </row>
    <row r="33" spans="2:129">
      <c r="B33" s="697" t="s">
        <v>471</v>
      </c>
      <c r="C33" s="698" t="s">
        <v>595</v>
      </c>
      <c r="D33" s="429">
        <v>410153</v>
      </c>
      <c r="E33" s="416">
        <v>21894</v>
      </c>
      <c r="F33" s="416">
        <v>47305</v>
      </c>
      <c r="G33" s="416">
        <v>103516</v>
      </c>
      <c r="H33" s="416">
        <v>1522981</v>
      </c>
      <c r="I33" s="416">
        <v>0</v>
      </c>
      <c r="J33" s="416">
        <v>189570</v>
      </c>
      <c r="K33" s="417">
        <v>0</v>
      </c>
      <c r="L33" s="416">
        <v>948791</v>
      </c>
      <c r="M33" s="416">
        <v>8421</v>
      </c>
      <c r="N33" s="416">
        <v>48231</v>
      </c>
      <c r="O33" s="416">
        <v>0</v>
      </c>
      <c r="P33" s="416">
        <v>70673</v>
      </c>
      <c r="Q33" s="416">
        <v>28572</v>
      </c>
      <c r="R33" s="416">
        <v>150673</v>
      </c>
      <c r="S33" s="416">
        <v>46225</v>
      </c>
      <c r="T33" s="416">
        <v>350601</v>
      </c>
      <c r="U33" s="416">
        <v>239840</v>
      </c>
      <c r="V33" s="416">
        <v>94190</v>
      </c>
      <c r="W33" s="416">
        <v>33624</v>
      </c>
      <c r="X33" s="416">
        <v>672537</v>
      </c>
      <c r="Y33" s="416">
        <v>1494892</v>
      </c>
      <c r="Z33" s="416">
        <v>209091</v>
      </c>
      <c r="AA33" s="416">
        <v>0</v>
      </c>
      <c r="AB33" s="416">
        <v>0</v>
      </c>
      <c r="AC33" s="416">
        <v>38089</v>
      </c>
      <c r="AD33" s="416">
        <v>48479</v>
      </c>
      <c r="AE33" s="416">
        <v>49896859</v>
      </c>
      <c r="AF33" s="416">
        <v>16242561</v>
      </c>
      <c r="AG33" s="416">
        <v>65521</v>
      </c>
      <c r="AH33" s="416">
        <v>24776</v>
      </c>
      <c r="AI33" s="416">
        <v>9952</v>
      </c>
      <c r="AJ33" s="416">
        <v>16269</v>
      </c>
      <c r="AK33" s="416">
        <v>223922</v>
      </c>
      <c r="AL33" s="416">
        <v>4342</v>
      </c>
      <c r="AM33" s="416">
        <v>620019</v>
      </c>
      <c r="AN33" s="416">
        <v>27046</v>
      </c>
      <c r="AO33" s="416">
        <v>160430</v>
      </c>
      <c r="AP33" s="416">
        <v>41084</v>
      </c>
      <c r="AQ33" s="416">
        <v>6649</v>
      </c>
      <c r="AR33" s="416">
        <v>4109571</v>
      </c>
      <c r="AS33" s="416">
        <v>150675</v>
      </c>
      <c r="AT33" s="416">
        <v>212303</v>
      </c>
      <c r="AU33" s="416">
        <v>159285</v>
      </c>
      <c r="AV33" s="416">
        <v>33317</v>
      </c>
      <c r="AW33" s="416">
        <v>53183</v>
      </c>
      <c r="AX33" s="416">
        <v>60002</v>
      </c>
      <c r="AY33" s="416">
        <v>351</v>
      </c>
      <c r="AZ33" s="416">
        <v>28290</v>
      </c>
      <c r="BA33" s="416">
        <v>6825</v>
      </c>
      <c r="BB33" s="416">
        <v>16842</v>
      </c>
      <c r="BC33" s="416">
        <v>547</v>
      </c>
      <c r="BD33" s="416">
        <v>588</v>
      </c>
      <c r="BE33" s="416">
        <v>1</v>
      </c>
      <c r="BF33" s="416">
        <v>31444</v>
      </c>
      <c r="BG33" s="416">
        <v>16735</v>
      </c>
      <c r="BH33" s="416">
        <v>0</v>
      </c>
      <c r="BI33" s="416">
        <v>0</v>
      </c>
      <c r="BJ33" s="416">
        <v>7937</v>
      </c>
      <c r="BK33" s="416">
        <v>738997</v>
      </c>
      <c r="BL33" s="416">
        <v>9800</v>
      </c>
      <c r="BM33" s="416">
        <v>4165</v>
      </c>
      <c r="BN33" s="416">
        <v>12282</v>
      </c>
      <c r="BO33" s="416">
        <v>44926</v>
      </c>
      <c r="BP33" s="416">
        <v>416656</v>
      </c>
      <c r="BQ33" s="416">
        <v>143484</v>
      </c>
      <c r="BR33" s="416">
        <v>1223499</v>
      </c>
      <c r="BS33" s="416">
        <v>174406</v>
      </c>
      <c r="BT33" s="416">
        <v>7435020</v>
      </c>
      <c r="BU33" s="416">
        <v>544884</v>
      </c>
      <c r="BV33" s="416">
        <v>324512</v>
      </c>
      <c r="BW33" s="416">
        <v>332596</v>
      </c>
      <c r="BX33" s="416">
        <v>1403023</v>
      </c>
      <c r="BY33" s="416">
        <v>127345</v>
      </c>
      <c r="BZ33" s="416">
        <v>90509</v>
      </c>
      <c r="CA33" s="416">
        <v>85594</v>
      </c>
      <c r="CB33" s="416">
        <v>71</v>
      </c>
      <c r="CC33" s="416">
        <v>88412</v>
      </c>
      <c r="CD33" s="416">
        <v>13601461</v>
      </c>
      <c r="CE33" s="416">
        <v>22908950</v>
      </c>
      <c r="CF33" s="416">
        <v>4060966</v>
      </c>
      <c r="CG33" s="416">
        <v>2491559</v>
      </c>
      <c r="CH33" s="416">
        <v>30465</v>
      </c>
      <c r="CI33" s="416">
        <v>29279</v>
      </c>
      <c r="CJ33" s="416">
        <v>110442</v>
      </c>
      <c r="CK33" s="416">
        <v>178037</v>
      </c>
      <c r="CL33" s="416">
        <v>22170</v>
      </c>
      <c r="CM33" s="416">
        <v>32026</v>
      </c>
      <c r="CN33" s="416">
        <v>887</v>
      </c>
      <c r="CO33" s="416">
        <v>20004</v>
      </c>
      <c r="CP33" s="416">
        <v>1156077</v>
      </c>
      <c r="CQ33" s="416">
        <v>624208</v>
      </c>
      <c r="CR33" s="416">
        <v>841518</v>
      </c>
      <c r="CS33" s="416">
        <v>1246423</v>
      </c>
      <c r="CT33" s="416">
        <v>100598</v>
      </c>
      <c r="CU33" s="416">
        <v>136505</v>
      </c>
      <c r="CV33" s="416">
        <v>231912</v>
      </c>
      <c r="CW33" s="416">
        <v>109671</v>
      </c>
      <c r="CX33" s="416">
        <v>139445</v>
      </c>
      <c r="CY33" s="416">
        <v>106004</v>
      </c>
      <c r="CZ33" s="416">
        <v>181424</v>
      </c>
      <c r="DA33" s="416">
        <v>572187</v>
      </c>
      <c r="DB33" s="416">
        <v>241828</v>
      </c>
      <c r="DC33" s="416">
        <v>89500</v>
      </c>
      <c r="DD33" s="416">
        <v>339703</v>
      </c>
      <c r="DE33" s="416">
        <v>112528</v>
      </c>
      <c r="DF33" s="416">
        <v>0</v>
      </c>
      <c r="DG33" s="416">
        <v>65753</v>
      </c>
      <c r="DH33" s="897">
        <v>141987385</v>
      </c>
      <c r="DI33" s="416">
        <v>244656</v>
      </c>
      <c r="DJ33" s="416">
        <v>46110265</v>
      </c>
      <c r="DK33" s="416">
        <v>0</v>
      </c>
      <c r="DL33" s="416">
        <v>0</v>
      </c>
      <c r="DM33" s="417">
        <v>0</v>
      </c>
      <c r="DN33" s="416">
        <v>0</v>
      </c>
      <c r="DO33" s="416">
        <v>-11396801</v>
      </c>
      <c r="DP33" s="416">
        <v>34958120</v>
      </c>
      <c r="DQ33" s="416">
        <v>176945505</v>
      </c>
      <c r="DR33" s="416">
        <v>234015184</v>
      </c>
      <c r="DS33" s="416">
        <v>268973304</v>
      </c>
      <c r="DT33" s="416">
        <v>410960689</v>
      </c>
      <c r="DU33" s="416">
        <v>-82811834</v>
      </c>
      <c r="DV33" s="419">
        <v>186161470</v>
      </c>
      <c r="DW33" s="303">
        <v>328148855</v>
      </c>
      <c r="DX33" s="304"/>
      <c r="DY33" s="416"/>
    </row>
    <row r="34" spans="2:129">
      <c r="B34" s="697" t="s">
        <v>472</v>
      </c>
      <c r="C34" s="698" t="s">
        <v>596</v>
      </c>
      <c r="D34" s="429">
        <v>0</v>
      </c>
      <c r="E34" s="416">
        <v>0</v>
      </c>
      <c r="F34" s="416">
        <v>0</v>
      </c>
      <c r="G34" s="416">
        <v>0</v>
      </c>
      <c r="H34" s="416">
        <v>37</v>
      </c>
      <c r="I34" s="416">
        <v>0</v>
      </c>
      <c r="J34" s="416">
        <v>2046</v>
      </c>
      <c r="K34" s="417">
        <v>0</v>
      </c>
      <c r="L34" s="416">
        <v>0</v>
      </c>
      <c r="M34" s="416">
        <v>0</v>
      </c>
      <c r="N34" s="416">
        <v>0</v>
      </c>
      <c r="O34" s="416">
        <v>0</v>
      </c>
      <c r="P34" s="416">
        <v>32</v>
      </c>
      <c r="Q34" s="416">
        <v>0</v>
      </c>
      <c r="R34" s="416">
        <v>340</v>
      </c>
      <c r="S34" s="416">
        <v>0</v>
      </c>
      <c r="T34" s="416">
        <v>2491</v>
      </c>
      <c r="U34" s="416">
        <v>0</v>
      </c>
      <c r="V34" s="416">
        <v>0</v>
      </c>
      <c r="W34" s="416">
        <v>5637</v>
      </c>
      <c r="X34" s="416">
        <v>36773</v>
      </c>
      <c r="Y34" s="416">
        <v>438</v>
      </c>
      <c r="Z34" s="416">
        <v>231820</v>
      </c>
      <c r="AA34" s="416">
        <v>0</v>
      </c>
      <c r="AB34" s="416">
        <v>0</v>
      </c>
      <c r="AC34" s="416">
        <v>0</v>
      </c>
      <c r="AD34" s="416">
        <v>887</v>
      </c>
      <c r="AE34" s="416">
        <v>0</v>
      </c>
      <c r="AF34" s="416">
        <v>19315365</v>
      </c>
      <c r="AG34" s="416">
        <v>608</v>
      </c>
      <c r="AH34" s="416">
        <v>0</v>
      </c>
      <c r="AI34" s="416">
        <v>0</v>
      </c>
      <c r="AJ34" s="416">
        <v>5</v>
      </c>
      <c r="AK34" s="416">
        <v>1282</v>
      </c>
      <c r="AL34" s="416">
        <v>0</v>
      </c>
      <c r="AM34" s="416">
        <v>237165</v>
      </c>
      <c r="AN34" s="416">
        <v>937911</v>
      </c>
      <c r="AO34" s="416">
        <v>457904</v>
      </c>
      <c r="AP34" s="416">
        <v>72176</v>
      </c>
      <c r="AQ34" s="416">
        <v>281</v>
      </c>
      <c r="AR34" s="416">
        <v>1036020</v>
      </c>
      <c r="AS34" s="416">
        <v>10377</v>
      </c>
      <c r="AT34" s="416">
        <v>17501</v>
      </c>
      <c r="AU34" s="416">
        <v>1351</v>
      </c>
      <c r="AV34" s="416">
        <v>161</v>
      </c>
      <c r="AW34" s="416">
        <v>836</v>
      </c>
      <c r="AX34" s="416">
        <v>832</v>
      </c>
      <c r="AY34" s="416">
        <v>1</v>
      </c>
      <c r="AZ34" s="416">
        <v>692</v>
      </c>
      <c r="BA34" s="416">
        <v>13</v>
      </c>
      <c r="BB34" s="416">
        <v>43</v>
      </c>
      <c r="BC34" s="416">
        <v>0</v>
      </c>
      <c r="BD34" s="416">
        <v>6</v>
      </c>
      <c r="BE34" s="416">
        <v>0</v>
      </c>
      <c r="BF34" s="416">
        <v>301</v>
      </c>
      <c r="BG34" s="416">
        <v>127</v>
      </c>
      <c r="BH34" s="416">
        <v>0</v>
      </c>
      <c r="BI34" s="416">
        <v>0</v>
      </c>
      <c r="BJ34" s="416">
        <v>261</v>
      </c>
      <c r="BK34" s="416">
        <v>526</v>
      </c>
      <c r="BL34" s="416">
        <v>1960</v>
      </c>
      <c r="BM34" s="416">
        <v>49</v>
      </c>
      <c r="BN34" s="416">
        <v>426</v>
      </c>
      <c r="BO34" s="416">
        <v>896</v>
      </c>
      <c r="BP34" s="416">
        <v>129869</v>
      </c>
      <c r="BQ34" s="416">
        <v>3107</v>
      </c>
      <c r="BR34" s="416">
        <v>2885824</v>
      </c>
      <c r="BS34" s="416">
        <v>312545</v>
      </c>
      <c r="BT34" s="416">
        <v>4020812</v>
      </c>
      <c r="BU34" s="416">
        <v>0</v>
      </c>
      <c r="BV34" s="416">
        <v>28</v>
      </c>
      <c r="BW34" s="416">
        <v>11371</v>
      </c>
      <c r="BX34" s="416">
        <v>-3796</v>
      </c>
      <c r="BY34" s="416">
        <v>0</v>
      </c>
      <c r="BZ34" s="416">
        <v>0</v>
      </c>
      <c r="CA34" s="416">
        <v>0</v>
      </c>
      <c r="CB34" s="416">
        <v>0</v>
      </c>
      <c r="CC34" s="416">
        <v>2530</v>
      </c>
      <c r="CD34" s="416">
        <v>0</v>
      </c>
      <c r="CE34" s="416">
        <v>0</v>
      </c>
      <c r="CF34" s="416">
        <v>0</v>
      </c>
      <c r="CG34" s="416">
        <v>0</v>
      </c>
      <c r="CH34" s="416">
        <v>0</v>
      </c>
      <c r="CI34" s="416">
        <v>0</v>
      </c>
      <c r="CJ34" s="416">
        <v>0</v>
      </c>
      <c r="CK34" s="416">
        <v>0</v>
      </c>
      <c r="CL34" s="416">
        <v>0</v>
      </c>
      <c r="CM34" s="416">
        <v>0</v>
      </c>
      <c r="CN34" s="416">
        <v>0</v>
      </c>
      <c r="CO34" s="416">
        <v>281</v>
      </c>
      <c r="CP34" s="416">
        <v>0</v>
      </c>
      <c r="CQ34" s="416">
        <v>0</v>
      </c>
      <c r="CR34" s="416">
        <v>0</v>
      </c>
      <c r="CS34" s="416">
        <v>1698</v>
      </c>
      <c r="CT34" s="416">
        <v>1201</v>
      </c>
      <c r="CU34" s="416">
        <v>1179</v>
      </c>
      <c r="CV34" s="416">
        <v>14721</v>
      </c>
      <c r="CW34" s="416">
        <v>0</v>
      </c>
      <c r="CX34" s="416">
        <v>1017</v>
      </c>
      <c r="CY34" s="416">
        <v>0</v>
      </c>
      <c r="CZ34" s="416">
        <v>432</v>
      </c>
      <c r="DA34" s="416">
        <v>0</v>
      </c>
      <c r="DB34" s="416">
        <v>71397</v>
      </c>
      <c r="DC34" s="416">
        <v>421</v>
      </c>
      <c r="DD34" s="416">
        <v>0</v>
      </c>
      <c r="DE34" s="416">
        <v>1636</v>
      </c>
      <c r="DF34" s="416">
        <v>0</v>
      </c>
      <c r="DG34" s="416">
        <v>159</v>
      </c>
      <c r="DH34" s="897">
        <v>29832009</v>
      </c>
      <c r="DI34" s="416">
        <v>6503</v>
      </c>
      <c r="DJ34" s="416">
        <v>3431</v>
      </c>
      <c r="DK34" s="416">
        <v>0</v>
      </c>
      <c r="DL34" s="416">
        <v>0</v>
      </c>
      <c r="DM34" s="417">
        <v>0</v>
      </c>
      <c r="DN34" s="416">
        <v>0</v>
      </c>
      <c r="DO34" s="416">
        <v>2254576</v>
      </c>
      <c r="DP34" s="416">
        <v>2264510</v>
      </c>
      <c r="DQ34" s="416">
        <v>32096519</v>
      </c>
      <c r="DR34" s="416">
        <v>108350666</v>
      </c>
      <c r="DS34" s="416">
        <v>110615176</v>
      </c>
      <c r="DT34" s="416">
        <v>140447185</v>
      </c>
      <c r="DU34" s="416">
        <v>-2532805</v>
      </c>
      <c r="DV34" s="419">
        <v>108082371</v>
      </c>
      <c r="DW34" s="303">
        <v>137914380</v>
      </c>
      <c r="DX34" s="304">
        <f>SUM(DW33:DW34)</f>
        <v>466063235</v>
      </c>
      <c r="DY34" s="416"/>
    </row>
    <row r="35" spans="2:129">
      <c r="B35" s="623" t="s">
        <v>473</v>
      </c>
      <c r="C35" s="704" t="s">
        <v>597</v>
      </c>
      <c r="D35" s="298">
        <v>287800</v>
      </c>
      <c r="E35" s="624">
        <v>9365</v>
      </c>
      <c r="F35" s="624">
        <v>52026</v>
      </c>
      <c r="G35" s="624">
        <v>162970</v>
      </c>
      <c r="H35" s="624">
        <v>297981</v>
      </c>
      <c r="I35" s="624">
        <v>0</v>
      </c>
      <c r="J35" s="624">
        <v>4127</v>
      </c>
      <c r="K35" s="1005">
        <v>0</v>
      </c>
      <c r="L35" s="624">
        <v>3518291</v>
      </c>
      <c r="M35" s="624">
        <v>131226</v>
      </c>
      <c r="N35" s="624">
        <v>1018</v>
      </c>
      <c r="O35" s="624">
        <v>0</v>
      </c>
      <c r="P35" s="624">
        <v>22280</v>
      </c>
      <c r="Q35" s="624">
        <v>222722</v>
      </c>
      <c r="R35" s="624">
        <v>279767</v>
      </c>
      <c r="S35" s="624">
        <v>602187</v>
      </c>
      <c r="T35" s="624">
        <v>304177</v>
      </c>
      <c r="U35" s="624">
        <v>3628065</v>
      </c>
      <c r="V35" s="624">
        <v>2616003</v>
      </c>
      <c r="W35" s="624">
        <v>9345</v>
      </c>
      <c r="X35" s="624">
        <v>255784</v>
      </c>
      <c r="Y35" s="624">
        <v>0</v>
      </c>
      <c r="Z35" s="624">
        <v>21817</v>
      </c>
      <c r="AA35" s="624">
        <v>0</v>
      </c>
      <c r="AB35" s="624">
        <v>0</v>
      </c>
      <c r="AC35" s="624">
        <v>930705</v>
      </c>
      <c r="AD35" s="624">
        <v>322719</v>
      </c>
      <c r="AE35" s="624">
        <v>330825</v>
      </c>
      <c r="AF35" s="624">
        <v>0</v>
      </c>
      <c r="AG35" s="624">
        <v>16275261</v>
      </c>
      <c r="AH35" s="624">
        <v>430321</v>
      </c>
      <c r="AI35" s="624">
        <v>201301</v>
      </c>
      <c r="AJ35" s="624">
        <v>11991</v>
      </c>
      <c r="AK35" s="624">
        <v>8270</v>
      </c>
      <c r="AL35" s="624">
        <v>260</v>
      </c>
      <c r="AM35" s="624">
        <v>100555</v>
      </c>
      <c r="AN35" s="624">
        <v>0</v>
      </c>
      <c r="AO35" s="624">
        <v>300</v>
      </c>
      <c r="AP35" s="624">
        <v>574</v>
      </c>
      <c r="AQ35" s="624">
        <v>68</v>
      </c>
      <c r="AR35" s="624">
        <v>268001</v>
      </c>
      <c r="AS35" s="624">
        <v>762668</v>
      </c>
      <c r="AT35" s="624">
        <v>281020</v>
      </c>
      <c r="AU35" s="624">
        <v>264431</v>
      </c>
      <c r="AV35" s="624">
        <v>101803</v>
      </c>
      <c r="AW35" s="624">
        <v>435799</v>
      </c>
      <c r="AX35" s="624">
        <v>280571</v>
      </c>
      <c r="AY35" s="624">
        <v>22132</v>
      </c>
      <c r="AZ35" s="624">
        <v>994526</v>
      </c>
      <c r="BA35" s="624">
        <v>180445</v>
      </c>
      <c r="BB35" s="624">
        <v>818532</v>
      </c>
      <c r="BC35" s="624">
        <v>39036</v>
      </c>
      <c r="BD35" s="624">
        <v>64194</v>
      </c>
      <c r="BE35" s="624">
        <v>94</v>
      </c>
      <c r="BF35" s="624">
        <v>456847</v>
      </c>
      <c r="BG35" s="624">
        <v>236962</v>
      </c>
      <c r="BH35" s="624">
        <v>0</v>
      </c>
      <c r="BI35" s="624">
        <v>0</v>
      </c>
      <c r="BJ35" s="624">
        <v>138455</v>
      </c>
      <c r="BK35" s="624">
        <v>1236742</v>
      </c>
      <c r="BL35" s="624">
        <v>24542</v>
      </c>
      <c r="BM35" s="624">
        <v>188269</v>
      </c>
      <c r="BN35" s="624">
        <v>1038991</v>
      </c>
      <c r="BO35" s="624">
        <v>13373</v>
      </c>
      <c r="BP35" s="624">
        <v>2413624</v>
      </c>
      <c r="BQ35" s="624">
        <v>981958</v>
      </c>
      <c r="BR35" s="624">
        <v>1266822</v>
      </c>
      <c r="BS35" s="624">
        <v>422272</v>
      </c>
      <c r="BT35" s="624">
        <v>0</v>
      </c>
      <c r="BU35" s="624">
        <v>0</v>
      </c>
      <c r="BV35" s="624">
        <v>926529</v>
      </c>
      <c r="BW35" s="624">
        <v>73967</v>
      </c>
      <c r="BX35" s="624">
        <v>2701813</v>
      </c>
      <c r="BY35" s="624">
        <v>830246</v>
      </c>
      <c r="BZ35" s="624">
        <v>30355</v>
      </c>
      <c r="CA35" s="624">
        <v>72903</v>
      </c>
      <c r="CB35" s="624">
        <v>98750</v>
      </c>
      <c r="CC35" s="624">
        <v>0</v>
      </c>
      <c r="CD35" s="624">
        <v>76879</v>
      </c>
      <c r="CE35" s="624">
        <v>1340</v>
      </c>
      <c r="CF35" s="624">
        <v>6116</v>
      </c>
      <c r="CG35" s="624">
        <v>15379</v>
      </c>
      <c r="CH35" s="624">
        <v>3308</v>
      </c>
      <c r="CI35" s="624">
        <v>71191</v>
      </c>
      <c r="CJ35" s="624">
        <v>544662</v>
      </c>
      <c r="CK35" s="624">
        <v>4836</v>
      </c>
      <c r="CL35" s="624">
        <v>14503</v>
      </c>
      <c r="CM35" s="624">
        <v>360352</v>
      </c>
      <c r="CN35" s="624">
        <v>213</v>
      </c>
      <c r="CO35" s="624">
        <v>33341</v>
      </c>
      <c r="CP35" s="624">
        <v>89037</v>
      </c>
      <c r="CQ35" s="624">
        <v>23786</v>
      </c>
      <c r="CR35" s="624">
        <v>849511</v>
      </c>
      <c r="CS35" s="624">
        <v>506672</v>
      </c>
      <c r="CT35" s="624">
        <v>8051</v>
      </c>
      <c r="CU35" s="624">
        <v>15860</v>
      </c>
      <c r="CV35" s="624">
        <v>110062</v>
      </c>
      <c r="CW35" s="624">
        <v>273589</v>
      </c>
      <c r="CX35" s="624">
        <v>30883</v>
      </c>
      <c r="CY35" s="624">
        <v>481845</v>
      </c>
      <c r="CZ35" s="624">
        <v>119359</v>
      </c>
      <c r="DA35" s="624">
        <v>418108</v>
      </c>
      <c r="DB35" s="624">
        <v>54072</v>
      </c>
      <c r="DC35" s="624">
        <v>72546</v>
      </c>
      <c r="DD35" s="624">
        <v>46162</v>
      </c>
      <c r="DE35" s="624">
        <v>27360</v>
      </c>
      <c r="DF35" s="624">
        <v>1432638</v>
      </c>
      <c r="DG35" s="624">
        <v>45744</v>
      </c>
      <c r="DH35" s="647">
        <v>54444178</v>
      </c>
      <c r="DI35" s="624">
        <v>110837</v>
      </c>
      <c r="DJ35" s="624">
        <v>2806630</v>
      </c>
      <c r="DK35" s="624">
        <v>60924</v>
      </c>
      <c r="DL35" s="624">
        <v>0</v>
      </c>
      <c r="DM35" s="1005">
        <v>0</v>
      </c>
      <c r="DN35" s="624">
        <v>-4446</v>
      </c>
      <c r="DO35" s="624">
        <v>139012</v>
      </c>
      <c r="DP35" s="624">
        <v>3112957</v>
      </c>
      <c r="DQ35" s="624">
        <v>57557135</v>
      </c>
      <c r="DR35" s="624">
        <v>53870514</v>
      </c>
      <c r="DS35" s="624">
        <v>56983471</v>
      </c>
      <c r="DT35" s="624">
        <v>111427649</v>
      </c>
      <c r="DU35" s="624">
        <v>-38732940</v>
      </c>
      <c r="DV35" s="649">
        <v>18250531</v>
      </c>
      <c r="DW35" s="305">
        <v>72694709</v>
      </c>
      <c r="DX35" s="306"/>
      <c r="DY35" s="416"/>
    </row>
    <row r="36" spans="2:129">
      <c r="B36" s="623" t="s">
        <v>474</v>
      </c>
      <c r="C36" s="709" t="s">
        <v>598</v>
      </c>
      <c r="D36" s="298">
        <v>14910</v>
      </c>
      <c r="E36" s="624">
        <v>3146</v>
      </c>
      <c r="F36" s="624">
        <v>41709</v>
      </c>
      <c r="G36" s="624">
        <v>4593</v>
      </c>
      <c r="H36" s="624">
        <v>12594</v>
      </c>
      <c r="I36" s="624">
        <v>0</v>
      </c>
      <c r="J36" s="624">
        <v>28068</v>
      </c>
      <c r="K36" s="1005">
        <v>0</v>
      </c>
      <c r="L36" s="624">
        <v>25805</v>
      </c>
      <c r="M36" s="624">
        <v>163</v>
      </c>
      <c r="N36" s="624">
        <v>342</v>
      </c>
      <c r="O36" s="624">
        <v>0</v>
      </c>
      <c r="P36" s="624">
        <v>4981</v>
      </c>
      <c r="Q36" s="624">
        <v>63018</v>
      </c>
      <c r="R36" s="624">
        <v>9194</v>
      </c>
      <c r="S36" s="624">
        <v>17338</v>
      </c>
      <c r="T36" s="624">
        <v>10864</v>
      </c>
      <c r="U36" s="624">
        <v>77653</v>
      </c>
      <c r="V36" s="624">
        <v>25533</v>
      </c>
      <c r="W36" s="624">
        <v>609</v>
      </c>
      <c r="X36" s="624">
        <v>7666</v>
      </c>
      <c r="Y36" s="624">
        <v>903</v>
      </c>
      <c r="Z36" s="624">
        <v>11897</v>
      </c>
      <c r="AA36" s="624">
        <v>0</v>
      </c>
      <c r="AB36" s="624">
        <v>0</v>
      </c>
      <c r="AC36" s="624">
        <v>21647</v>
      </c>
      <c r="AD36" s="624">
        <v>3320</v>
      </c>
      <c r="AE36" s="624">
        <v>0</v>
      </c>
      <c r="AF36" s="624">
        <v>65515</v>
      </c>
      <c r="AG36" s="624">
        <v>24091</v>
      </c>
      <c r="AH36" s="624">
        <v>267548</v>
      </c>
      <c r="AI36" s="624">
        <v>78112</v>
      </c>
      <c r="AJ36" s="624">
        <v>73</v>
      </c>
      <c r="AK36" s="624">
        <v>34685</v>
      </c>
      <c r="AL36" s="624">
        <v>0</v>
      </c>
      <c r="AM36" s="624">
        <v>45020</v>
      </c>
      <c r="AN36" s="624">
        <v>5183</v>
      </c>
      <c r="AO36" s="624">
        <v>28776</v>
      </c>
      <c r="AP36" s="624">
        <v>6028</v>
      </c>
      <c r="AQ36" s="624">
        <v>316</v>
      </c>
      <c r="AR36" s="624">
        <v>9858</v>
      </c>
      <c r="AS36" s="624">
        <v>6362</v>
      </c>
      <c r="AT36" s="624">
        <v>238800</v>
      </c>
      <c r="AU36" s="624">
        <v>37421</v>
      </c>
      <c r="AV36" s="624">
        <v>130488</v>
      </c>
      <c r="AW36" s="624">
        <v>463088</v>
      </c>
      <c r="AX36" s="624">
        <v>97542</v>
      </c>
      <c r="AY36" s="624">
        <v>7637</v>
      </c>
      <c r="AZ36" s="624">
        <v>237129</v>
      </c>
      <c r="BA36" s="624">
        <v>49595</v>
      </c>
      <c r="BB36" s="624">
        <v>17087</v>
      </c>
      <c r="BC36" s="624">
        <v>3601</v>
      </c>
      <c r="BD36" s="624">
        <v>5211</v>
      </c>
      <c r="BE36" s="624">
        <v>2</v>
      </c>
      <c r="BF36" s="624">
        <v>66651</v>
      </c>
      <c r="BG36" s="624">
        <v>5402</v>
      </c>
      <c r="BH36" s="624">
        <v>0</v>
      </c>
      <c r="BI36" s="624">
        <v>0</v>
      </c>
      <c r="BJ36" s="624">
        <v>43223</v>
      </c>
      <c r="BK36" s="624">
        <v>1064767</v>
      </c>
      <c r="BL36" s="624">
        <v>11676</v>
      </c>
      <c r="BM36" s="624">
        <v>15850</v>
      </c>
      <c r="BN36" s="624">
        <v>60975</v>
      </c>
      <c r="BO36" s="624">
        <v>6579</v>
      </c>
      <c r="BP36" s="624">
        <v>30428</v>
      </c>
      <c r="BQ36" s="624">
        <v>6448</v>
      </c>
      <c r="BR36" s="624">
        <v>248161</v>
      </c>
      <c r="BS36" s="624">
        <v>74735</v>
      </c>
      <c r="BT36" s="624">
        <v>0</v>
      </c>
      <c r="BU36" s="624">
        <v>0</v>
      </c>
      <c r="BV36" s="624">
        <v>12651</v>
      </c>
      <c r="BW36" s="624">
        <v>211720</v>
      </c>
      <c r="BX36" s="624">
        <v>32996</v>
      </c>
      <c r="BY36" s="624">
        <v>2467</v>
      </c>
      <c r="BZ36" s="624">
        <v>0</v>
      </c>
      <c r="CA36" s="624">
        <v>0</v>
      </c>
      <c r="CB36" s="624">
        <v>0</v>
      </c>
      <c r="CC36" s="624">
        <v>1303</v>
      </c>
      <c r="CD36" s="624">
        <v>124452</v>
      </c>
      <c r="CE36" s="624">
        <v>173586</v>
      </c>
      <c r="CF36" s="624">
        <v>75181</v>
      </c>
      <c r="CG36" s="624">
        <v>0</v>
      </c>
      <c r="CH36" s="624">
        <v>283</v>
      </c>
      <c r="CI36" s="624">
        <v>7610</v>
      </c>
      <c r="CJ36" s="624">
        <v>3608</v>
      </c>
      <c r="CK36" s="624">
        <v>16980</v>
      </c>
      <c r="CL36" s="624">
        <v>227</v>
      </c>
      <c r="CM36" s="624">
        <v>0</v>
      </c>
      <c r="CN36" s="624">
        <v>391</v>
      </c>
      <c r="CO36" s="624">
        <v>246</v>
      </c>
      <c r="CP36" s="624">
        <v>113751</v>
      </c>
      <c r="CQ36" s="624">
        <v>7325</v>
      </c>
      <c r="CR36" s="624">
        <v>11774</v>
      </c>
      <c r="CS36" s="624">
        <v>256277</v>
      </c>
      <c r="CT36" s="624">
        <v>32288</v>
      </c>
      <c r="CU36" s="624">
        <v>33980</v>
      </c>
      <c r="CV36" s="624">
        <v>99252</v>
      </c>
      <c r="CW36" s="624">
        <v>378</v>
      </c>
      <c r="CX36" s="624">
        <v>19506</v>
      </c>
      <c r="CY36" s="624">
        <v>1248254</v>
      </c>
      <c r="CZ36" s="624">
        <v>3660</v>
      </c>
      <c r="DA36" s="624">
        <v>69634</v>
      </c>
      <c r="DB36" s="624">
        <v>5175</v>
      </c>
      <c r="DC36" s="624">
        <v>20888</v>
      </c>
      <c r="DD36" s="624">
        <v>9117</v>
      </c>
      <c r="DE36" s="624">
        <v>11060</v>
      </c>
      <c r="DF36" s="624">
        <v>178618</v>
      </c>
      <c r="DG36" s="624">
        <v>4665</v>
      </c>
      <c r="DH36" s="647">
        <v>6669319</v>
      </c>
      <c r="DI36" s="624">
        <v>49415</v>
      </c>
      <c r="DJ36" s="624">
        <v>2446654</v>
      </c>
      <c r="DK36" s="624">
        <v>0</v>
      </c>
      <c r="DL36" s="624">
        <v>0</v>
      </c>
      <c r="DM36" s="1005">
        <v>0</v>
      </c>
      <c r="DN36" s="624">
        <v>0</v>
      </c>
      <c r="DO36" s="624">
        <v>-98356</v>
      </c>
      <c r="DP36" s="624">
        <v>2397713</v>
      </c>
      <c r="DQ36" s="624">
        <v>9067032</v>
      </c>
      <c r="DR36" s="624">
        <v>10751972</v>
      </c>
      <c r="DS36" s="624">
        <v>13149685</v>
      </c>
      <c r="DT36" s="624">
        <v>19819004</v>
      </c>
      <c r="DU36" s="624">
        <v>-7796095</v>
      </c>
      <c r="DV36" s="649">
        <v>5353590</v>
      </c>
      <c r="DW36" s="305">
        <v>12022909</v>
      </c>
      <c r="DX36" s="306"/>
      <c r="DY36" s="416"/>
    </row>
    <row r="37" spans="2:129">
      <c r="B37" s="623" t="s">
        <v>475</v>
      </c>
      <c r="C37" s="710" t="s">
        <v>697</v>
      </c>
      <c r="D37" s="298">
        <v>3902</v>
      </c>
      <c r="E37" s="624">
        <v>325</v>
      </c>
      <c r="F37" s="624">
        <v>682</v>
      </c>
      <c r="G37" s="624">
        <v>6631</v>
      </c>
      <c r="H37" s="624">
        <v>35018</v>
      </c>
      <c r="I37" s="624">
        <v>0</v>
      </c>
      <c r="J37" s="624">
        <v>158786</v>
      </c>
      <c r="K37" s="1005">
        <v>0</v>
      </c>
      <c r="L37" s="624">
        <v>45853</v>
      </c>
      <c r="M37" s="624">
        <v>212</v>
      </c>
      <c r="N37" s="624">
        <v>283</v>
      </c>
      <c r="O37" s="624">
        <v>0</v>
      </c>
      <c r="P37" s="624">
        <v>30284</v>
      </c>
      <c r="Q37" s="624">
        <v>249243</v>
      </c>
      <c r="R37" s="624">
        <v>87891</v>
      </c>
      <c r="S37" s="624">
        <v>77079</v>
      </c>
      <c r="T37" s="624">
        <v>12461</v>
      </c>
      <c r="U37" s="624">
        <v>42030</v>
      </c>
      <c r="V37" s="624">
        <v>16336</v>
      </c>
      <c r="W37" s="624">
        <v>511</v>
      </c>
      <c r="X37" s="624">
        <v>3250</v>
      </c>
      <c r="Y37" s="624">
        <v>1273</v>
      </c>
      <c r="Z37" s="624">
        <v>1081</v>
      </c>
      <c r="AA37" s="624">
        <v>0</v>
      </c>
      <c r="AB37" s="624">
        <v>0</v>
      </c>
      <c r="AC37" s="624">
        <v>960</v>
      </c>
      <c r="AD37" s="624">
        <v>10461</v>
      </c>
      <c r="AE37" s="624">
        <v>4212</v>
      </c>
      <c r="AF37" s="624">
        <v>375376</v>
      </c>
      <c r="AG37" s="624">
        <v>16966</v>
      </c>
      <c r="AH37" s="624">
        <v>1623</v>
      </c>
      <c r="AI37" s="624">
        <v>3607624</v>
      </c>
      <c r="AJ37" s="624">
        <v>54</v>
      </c>
      <c r="AK37" s="624">
        <v>14177</v>
      </c>
      <c r="AL37" s="624">
        <v>375</v>
      </c>
      <c r="AM37" s="624">
        <v>24994</v>
      </c>
      <c r="AN37" s="624">
        <v>1294</v>
      </c>
      <c r="AO37" s="624">
        <v>944</v>
      </c>
      <c r="AP37" s="624">
        <v>7962</v>
      </c>
      <c r="AQ37" s="624">
        <v>312</v>
      </c>
      <c r="AR37" s="624">
        <v>47780</v>
      </c>
      <c r="AS37" s="624">
        <v>12702</v>
      </c>
      <c r="AT37" s="624">
        <v>159062</v>
      </c>
      <c r="AU37" s="624">
        <v>11686</v>
      </c>
      <c r="AV37" s="624">
        <v>8334</v>
      </c>
      <c r="AW37" s="624">
        <v>39858</v>
      </c>
      <c r="AX37" s="624">
        <v>20135</v>
      </c>
      <c r="AY37" s="624">
        <v>15</v>
      </c>
      <c r="AZ37" s="624">
        <v>11681</v>
      </c>
      <c r="BA37" s="624">
        <v>23468</v>
      </c>
      <c r="BB37" s="624">
        <v>1080</v>
      </c>
      <c r="BC37" s="624">
        <v>44</v>
      </c>
      <c r="BD37" s="624">
        <v>1037</v>
      </c>
      <c r="BE37" s="624">
        <v>1</v>
      </c>
      <c r="BF37" s="624">
        <v>11049</v>
      </c>
      <c r="BG37" s="624">
        <v>8535</v>
      </c>
      <c r="BH37" s="624">
        <v>0</v>
      </c>
      <c r="BI37" s="624">
        <v>0</v>
      </c>
      <c r="BJ37" s="624">
        <v>1929</v>
      </c>
      <c r="BK37" s="624">
        <v>27988</v>
      </c>
      <c r="BL37" s="624">
        <v>1667</v>
      </c>
      <c r="BM37" s="624">
        <v>97422</v>
      </c>
      <c r="BN37" s="624">
        <v>115739</v>
      </c>
      <c r="BO37" s="624">
        <v>1017</v>
      </c>
      <c r="BP37" s="624">
        <v>4578</v>
      </c>
      <c r="BQ37" s="624">
        <v>2964</v>
      </c>
      <c r="BR37" s="624">
        <v>10085</v>
      </c>
      <c r="BS37" s="624">
        <v>9023</v>
      </c>
      <c r="BT37" s="624">
        <v>59673</v>
      </c>
      <c r="BU37" s="624">
        <v>239124</v>
      </c>
      <c r="BV37" s="624">
        <v>6577</v>
      </c>
      <c r="BW37" s="624">
        <v>26501</v>
      </c>
      <c r="BX37" s="624">
        <v>222334</v>
      </c>
      <c r="BY37" s="624">
        <v>102328</v>
      </c>
      <c r="BZ37" s="624">
        <v>221</v>
      </c>
      <c r="CA37" s="624">
        <v>64</v>
      </c>
      <c r="CB37" s="624">
        <v>0</v>
      </c>
      <c r="CC37" s="624">
        <v>12730</v>
      </c>
      <c r="CD37" s="624">
        <v>20284</v>
      </c>
      <c r="CE37" s="624">
        <v>0</v>
      </c>
      <c r="CF37" s="624">
        <v>2309</v>
      </c>
      <c r="CG37" s="624">
        <v>503</v>
      </c>
      <c r="CH37" s="624">
        <v>63</v>
      </c>
      <c r="CI37" s="624">
        <v>1759</v>
      </c>
      <c r="CJ37" s="624">
        <v>15750</v>
      </c>
      <c r="CK37" s="624">
        <v>1430288</v>
      </c>
      <c r="CL37" s="624">
        <v>18545</v>
      </c>
      <c r="CM37" s="624">
        <v>719</v>
      </c>
      <c r="CN37" s="624">
        <v>18091</v>
      </c>
      <c r="CO37" s="624">
        <v>2092</v>
      </c>
      <c r="CP37" s="624">
        <v>148485</v>
      </c>
      <c r="CQ37" s="624">
        <v>35132</v>
      </c>
      <c r="CR37" s="624">
        <v>132515</v>
      </c>
      <c r="CS37" s="624">
        <v>56448</v>
      </c>
      <c r="CT37" s="624">
        <v>14145</v>
      </c>
      <c r="CU37" s="624">
        <v>8033</v>
      </c>
      <c r="CV37" s="624">
        <v>165748</v>
      </c>
      <c r="CW37" s="624">
        <v>2322</v>
      </c>
      <c r="CX37" s="624">
        <v>188500</v>
      </c>
      <c r="CY37" s="624">
        <v>2655</v>
      </c>
      <c r="CZ37" s="624">
        <v>34244</v>
      </c>
      <c r="DA37" s="624">
        <v>90078</v>
      </c>
      <c r="DB37" s="624">
        <v>5592</v>
      </c>
      <c r="DC37" s="624">
        <v>68843</v>
      </c>
      <c r="DD37" s="624">
        <v>53609</v>
      </c>
      <c r="DE37" s="624">
        <v>160253</v>
      </c>
      <c r="DF37" s="624">
        <v>0</v>
      </c>
      <c r="DG37" s="624">
        <v>23738</v>
      </c>
      <c r="DH37" s="647">
        <v>8839639</v>
      </c>
      <c r="DI37" s="624">
        <v>218416</v>
      </c>
      <c r="DJ37" s="624">
        <v>5236634</v>
      </c>
      <c r="DK37" s="624">
        <v>0</v>
      </c>
      <c r="DL37" s="624">
        <v>0</v>
      </c>
      <c r="DM37" s="1005">
        <v>0</v>
      </c>
      <c r="DN37" s="624">
        <v>0</v>
      </c>
      <c r="DO37" s="624">
        <v>-417937</v>
      </c>
      <c r="DP37" s="624">
        <v>5037113</v>
      </c>
      <c r="DQ37" s="624">
        <v>13876752</v>
      </c>
      <c r="DR37" s="624">
        <v>9044274</v>
      </c>
      <c r="DS37" s="624">
        <v>14081387</v>
      </c>
      <c r="DT37" s="624">
        <v>22921026</v>
      </c>
      <c r="DU37" s="624">
        <v>-12748692</v>
      </c>
      <c r="DV37" s="649">
        <v>1332695</v>
      </c>
      <c r="DW37" s="307">
        <v>10172334</v>
      </c>
      <c r="DX37" s="308"/>
      <c r="DY37" s="416"/>
    </row>
    <row r="38" spans="2:129" ht="12.75" thickBot="1">
      <c r="B38" s="1011" t="s">
        <v>476</v>
      </c>
      <c r="C38" s="1012" t="s">
        <v>698</v>
      </c>
      <c r="D38" s="1013">
        <v>0</v>
      </c>
      <c r="E38" s="1014">
        <v>0</v>
      </c>
      <c r="F38" s="1014">
        <v>0</v>
      </c>
      <c r="G38" s="1014">
        <v>7493</v>
      </c>
      <c r="H38" s="1014">
        <v>0</v>
      </c>
      <c r="I38" s="1014">
        <v>0</v>
      </c>
      <c r="J38" s="1014">
        <v>0</v>
      </c>
      <c r="K38" s="1015">
        <v>0</v>
      </c>
      <c r="L38" s="1014">
        <v>265912</v>
      </c>
      <c r="M38" s="1014">
        <v>45687</v>
      </c>
      <c r="N38" s="1014">
        <v>0</v>
      </c>
      <c r="O38" s="1014">
        <v>0</v>
      </c>
      <c r="P38" s="1014">
        <v>1776</v>
      </c>
      <c r="Q38" s="1014">
        <v>15494</v>
      </c>
      <c r="R38" s="1014">
        <v>4350</v>
      </c>
      <c r="S38" s="1014">
        <v>573748</v>
      </c>
      <c r="T38" s="1014">
        <v>13</v>
      </c>
      <c r="U38" s="1014">
        <v>0</v>
      </c>
      <c r="V38" s="1014">
        <v>572</v>
      </c>
      <c r="W38" s="1014">
        <v>15</v>
      </c>
      <c r="X38" s="1014">
        <v>60000</v>
      </c>
      <c r="Y38" s="1014">
        <v>6</v>
      </c>
      <c r="Z38" s="1014">
        <v>4021</v>
      </c>
      <c r="AA38" s="1014">
        <v>0</v>
      </c>
      <c r="AB38" s="1014">
        <v>0</v>
      </c>
      <c r="AC38" s="1014">
        <v>308072</v>
      </c>
      <c r="AD38" s="1014">
        <v>82270</v>
      </c>
      <c r="AE38" s="1014">
        <v>0</v>
      </c>
      <c r="AF38" s="1014">
        <v>0</v>
      </c>
      <c r="AG38" s="1014">
        <v>330477</v>
      </c>
      <c r="AH38" s="1014">
        <v>7138</v>
      </c>
      <c r="AI38" s="1014">
        <v>9</v>
      </c>
      <c r="AJ38" s="1014">
        <v>41270</v>
      </c>
      <c r="AK38" s="1014">
        <v>5383</v>
      </c>
      <c r="AL38" s="1014">
        <v>0</v>
      </c>
      <c r="AM38" s="1014">
        <v>80932</v>
      </c>
      <c r="AN38" s="1014">
        <v>0</v>
      </c>
      <c r="AO38" s="1014">
        <v>0</v>
      </c>
      <c r="AP38" s="1014">
        <v>0</v>
      </c>
      <c r="AQ38" s="1014">
        <v>0</v>
      </c>
      <c r="AR38" s="1014">
        <v>0</v>
      </c>
      <c r="AS38" s="1014">
        <v>216584</v>
      </c>
      <c r="AT38" s="1014">
        <v>92135</v>
      </c>
      <c r="AU38" s="1014">
        <v>54529</v>
      </c>
      <c r="AV38" s="1014">
        <v>18897</v>
      </c>
      <c r="AW38" s="1014">
        <v>9950</v>
      </c>
      <c r="AX38" s="1014">
        <v>83</v>
      </c>
      <c r="AY38" s="1014">
        <v>3070</v>
      </c>
      <c r="AZ38" s="1014">
        <v>5713</v>
      </c>
      <c r="BA38" s="1014">
        <v>38393</v>
      </c>
      <c r="BB38" s="1014">
        <v>173543</v>
      </c>
      <c r="BC38" s="1014">
        <v>2255</v>
      </c>
      <c r="BD38" s="1014">
        <v>1083</v>
      </c>
      <c r="BE38" s="1014">
        <v>1</v>
      </c>
      <c r="BF38" s="1014">
        <v>22251</v>
      </c>
      <c r="BG38" s="1014">
        <v>232364</v>
      </c>
      <c r="BH38" s="1014">
        <v>0</v>
      </c>
      <c r="BI38" s="1014">
        <v>0</v>
      </c>
      <c r="BJ38" s="1014">
        <v>243</v>
      </c>
      <c r="BK38" s="1014">
        <v>136115</v>
      </c>
      <c r="BL38" s="1014">
        <v>17208</v>
      </c>
      <c r="BM38" s="1014">
        <v>128935</v>
      </c>
      <c r="BN38" s="1014">
        <v>68883</v>
      </c>
      <c r="BO38" s="1014">
        <v>158</v>
      </c>
      <c r="BP38" s="1014">
        <v>789191</v>
      </c>
      <c r="BQ38" s="1014">
        <v>155455</v>
      </c>
      <c r="BR38" s="1014">
        <v>9039</v>
      </c>
      <c r="BS38" s="1014">
        <v>3759</v>
      </c>
      <c r="BT38" s="1014">
        <v>0</v>
      </c>
      <c r="BU38" s="1014">
        <v>0</v>
      </c>
      <c r="BV38" s="1014">
        <v>817</v>
      </c>
      <c r="BW38" s="1014">
        <v>5051</v>
      </c>
      <c r="BX38" s="1014">
        <v>59142</v>
      </c>
      <c r="BY38" s="1014">
        <v>3282</v>
      </c>
      <c r="BZ38" s="1014">
        <v>0</v>
      </c>
      <c r="CA38" s="1014">
        <v>0</v>
      </c>
      <c r="CB38" s="1014">
        <v>0</v>
      </c>
      <c r="CC38" s="1014">
        <v>192</v>
      </c>
      <c r="CD38" s="1014">
        <v>6210</v>
      </c>
      <c r="CE38" s="1014">
        <v>0</v>
      </c>
      <c r="CF38" s="1014">
        <v>2348</v>
      </c>
      <c r="CG38" s="1014">
        <v>1156</v>
      </c>
      <c r="CH38" s="1014">
        <v>5</v>
      </c>
      <c r="CI38" s="1014">
        <v>0</v>
      </c>
      <c r="CJ38" s="1014">
        <v>21</v>
      </c>
      <c r="CK38" s="1014">
        <v>0</v>
      </c>
      <c r="CL38" s="1014">
        <v>0</v>
      </c>
      <c r="CM38" s="1014">
        <v>0</v>
      </c>
      <c r="CN38" s="1014">
        <v>0</v>
      </c>
      <c r="CO38" s="1014">
        <v>259</v>
      </c>
      <c r="CP38" s="1014">
        <v>15427</v>
      </c>
      <c r="CQ38" s="1014">
        <v>57990</v>
      </c>
      <c r="CR38" s="1014">
        <v>240487</v>
      </c>
      <c r="CS38" s="1014">
        <v>271024</v>
      </c>
      <c r="CT38" s="1014">
        <v>13921</v>
      </c>
      <c r="CU38" s="1014">
        <v>16178</v>
      </c>
      <c r="CV38" s="1014">
        <v>37233</v>
      </c>
      <c r="CW38" s="1014">
        <v>2461</v>
      </c>
      <c r="CX38" s="1014">
        <v>0</v>
      </c>
      <c r="CY38" s="1014">
        <v>376125</v>
      </c>
      <c r="CZ38" s="1014">
        <v>2250</v>
      </c>
      <c r="DA38" s="1014">
        <v>71817</v>
      </c>
      <c r="DB38" s="1014">
        <v>53792</v>
      </c>
      <c r="DC38" s="1014">
        <v>44660</v>
      </c>
      <c r="DD38" s="1014">
        <v>4189</v>
      </c>
      <c r="DE38" s="1014">
        <v>3268</v>
      </c>
      <c r="DF38" s="1014">
        <v>0</v>
      </c>
      <c r="DG38" s="1014">
        <v>14260</v>
      </c>
      <c r="DH38" s="1016">
        <v>5318040</v>
      </c>
      <c r="DI38" s="1014">
        <v>102418</v>
      </c>
      <c r="DJ38" s="1014">
        <v>353357</v>
      </c>
      <c r="DK38" s="1014">
        <v>0</v>
      </c>
      <c r="DL38" s="1014">
        <v>0</v>
      </c>
      <c r="DM38" s="1015">
        <v>0</v>
      </c>
      <c r="DN38" s="1014">
        <v>0</v>
      </c>
      <c r="DO38" s="1014">
        <v>6940</v>
      </c>
      <c r="DP38" s="1014">
        <v>462715</v>
      </c>
      <c r="DQ38" s="1014">
        <v>5780755</v>
      </c>
      <c r="DR38" s="1014">
        <v>668841</v>
      </c>
      <c r="DS38" s="1014">
        <v>1131556</v>
      </c>
      <c r="DT38" s="1014">
        <v>6449596</v>
      </c>
      <c r="DU38" s="1014">
        <v>-5649919</v>
      </c>
      <c r="DV38" s="1017">
        <v>-4518363</v>
      </c>
      <c r="DW38" s="309">
        <v>799677</v>
      </c>
      <c r="DX38" s="310"/>
      <c r="DY38" s="416"/>
    </row>
    <row r="39" spans="2:129" ht="12.75" hidden="1" thickTop="1">
      <c r="B39" s="711" t="s">
        <v>477</v>
      </c>
      <c r="C39" s="712" t="s">
        <v>699</v>
      </c>
      <c r="D39" s="429">
        <v>0</v>
      </c>
      <c r="E39" s="416">
        <v>0</v>
      </c>
      <c r="F39" s="416">
        <v>0</v>
      </c>
      <c r="G39" s="416">
        <v>1428</v>
      </c>
      <c r="H39" s="416">
        <v>0</v>
      </c>
      <c r="I39" s="416">
        <v>0</v>
      </c>
      <c r="J39" s="416">
        <v>576</v>
      </c>
      <c r="K39" s="417">
        <v>0</v>
      </c>
      <c r="L39" s="416">
        <v>0</v>
      </c>
      <c r="M39" s="416">
        <v>0</v>
      </c>
      <c r="N39" s="416">
        <v>0</v>
      </c>
      <c r="O39" s="416">
        <v>0</v>
      </c>
      <c r="P39" s="416">
        <v>0</v>
      </c>
      <c r="Q39" s="416">
        <v>0</v>
      </c>
      <c r="R39" s="416">
        <v>416</v>
      </c>
      <c r="S39" s="416">
        <v>0</v>
      </c>
      <c r="T39" s="416">
        <v>0</v>
      </c>
      <c r="U39" s="416">
        <v>0</v>
      </c>
      <c r="V39" s="416">
        <v>0</v>
      </c>
      <c r="W39" s="416">
        <v>0</v>
      </c>
      <c r="X39" s="416">
        <v>0</v>
      </c>
      <c r="Y39" s="416">
        <v>0</v>
      </c>
      <c r="Z39" s="416">
        <v>0</v>
      </c>
      <c r="AA39" s="416">
        <v>0</v>
      </c>
      <c r="AB39" s="416">
        <v>0</v>
      </c>
      <c r="AC39" s="416">
        <v>0</v>
      </c>
      <c r="AD39" s="416">
        <v>342</v>
      </c>
      <c r="AE39" s="416">
        <v>2564</v>
      </c>
      <c r="AF39" s="416">
        <v>31893</v>
      </c>
      <c r="AG39" s="416">
        <v>0</v>
      </c>
      <c r="AH39" s="416">
        <v>0</v>
      </c>
      <c r="AI39" s="416">
        <v>0</v>
      </c>
      <c r="AJ39" s="416">
        <v>0</v>
      </c>
      <c r="AK39" s="416">
        <v>4122170</v>
      </c>
      <c r="AL39" s="416">
        <v>0</v>
      </c>
      <c r="AM39" s="416">
        <v>50618</v>
      </c>
      <c r="AN39" s="416">
        <v>0</v>
      </c>
      <c r="AO39" s="416">
        <v>0</v>
      </c>
      <c r="AP39" s="416">
        <v>659</v>
      </c>
      <c r="AQ39" s="416">
        <v>0</v>
      </c>
      <c r="AR39" s="416">
        <v>0</v>
      </c>
      <c r="AS39" s="416">
        <v>0</v>
      </c>
      <c r="AT39" s="416">
        <v>582</v>
      </c>
      <c r="AU39" s="416">
        <v>4951</v>
      </c>
      <c r="AV39" s="416">
        <v>174</v>
      </c>
      <c r="AW39" s="416">
        <v>0</v>
      </c>
      <c r="AX39" s="416">
        <v>0</v>
      </c>
      <c r="AY39" s="416">
        <v>0</v>
      </c>
      <c r="AZ39" s="416">
        <v>0</v>
      </c>
      <c r="BA39" s="416">
        <v>0</v>
      </c>
      <c r="BB39" s="416">
        <v>140</v>
      </c>
      <c r="BC39" s="416">
        <v>0</v>
      </c>
      <c r="BD39" s="416">
        <v>0</v>
      </c>
      <c r="BE39" s="416">
        <v>0</v>
      </c>
      <c r="BF39" s="416">
        <v>0</v>
      </c>
      <c r="BG39" s="416">
        <v>0</v>
      </c>
      <c r="BH39" s="416">
        <v>0</v>
      </c>
      <c r="BI39" s="416">
        <v>0</v>
      </c>
      <c r="BJ39" s="416">
        <v>0</v>
      </c>
      <c r="BK39" s="416">
        <v>0</v>
      </c>
      <c r="BL39" s="416">
        <v>4</v>
      </c>
      <c r="BM39" s="416">
        <v>0</v>
      </c>
      <c r="BN39" s="416">
        <v>7640</v>
      </c>
      <c r="BO39" s="416">
        <v>0</v>
      </c>
      <c r="BP39" s="416">
        <v>7413855</v>
      </c>
      <c r="BQ39" s="416">
        <v>2205057</v>
      </c>
      <c r="BR39" s="416">
        <v>11985259</v>
      </c>
      <c r="BS39" s="416">
        <v>1832592</v>
      </c>
      <c r="BT39" s="416">
        <v>0</v>
      </c>
      <c r="BU39" s="416">
        <v>196</v>
      </c>
      <c r="BV39" s="416">
        <v>0</v>
      </c>
      <c r="BW39" s="416">
        <v>9595</v>
      </c>
      <c r="BX39" s="416">
        <v>0</v>
      </c>
      <c r="BY39" s="416">
        <v>0</v>
      </c>
      <c r="BZ39" s="416">
        <v>18</v>
      </c>
      <c r="CA39" s="416">
        <v>4633</v>
      </c>
      <c r="CB39" s="416">
        <v>21813</v>
      </c>
      <c r="CC39" s="416">
        <v>0</v>
      </c>
      <c r="CD39" s="416">
        <v>0</v>
      </c>
      <c r="CE39" s="416">
        <v>0</v>
      </c>
      <c r="CF39" s="416">
        <v>0</v>
      </c>
      <c r="CG39" s="416">
        <v>0</v>
      </c>
      <c r="CH39" s="416">
        <v>0</v>
      </c>
      <c r="CI39" s="416">
        <v>0</v>
      </c>
      <c r="CJ39" s="416">
        <v>0</v>
      </c>
      <c r="CK39" s="416">
        <v>0</v>
      </c>
      <c r="CL39" s="416">
        <v>0</v>
      </c>
      <c r="CM39" s="416">
        <v>0</v>
      </c>
      <c r="CN39" s="416">
        <v>0</v>
      </c>
      <c r="CO39" s="416">
        <v>0</v>
      </c>
      <c r="CP39" s="416">
        <v>1368</v>
      </c>
      <c r="CQ39" s="416">
        <v>0</v>
      </c>
      <c r="CR39" s="416">
        <v>2784</v>
      </c>
      <c r="CS39" s="416">
        <v>0</v>
      </c>
      <c r="CT39" s="416">
        <v>0</v>
      </c>
      <c r="CU39" s="416">
        <v>0</v>
      </c>
      <c r="CV39" s="416">
        <v>0</v>
      </c>
      <c r="CW39" s="416">
        <v>0</v>
      </c>
      <c r="CX39" s="416">
        <v>0</v>
      </c>
      <c r="CY39" s="416">
        <v>0</v>
      </c>
      <c r="CZ39" s="416">
        <v>0</v>
      </c>
      <c r="DA39" s="416">
        <v>0</v>
      </c>
      <c r="DB39" s="416">
        <v>0</v>
      </c>
      <c r="DC39" s="416">
        <v>0</v>
      </c>
      <c r="DD39" s="416">
        <v>0</v>
      </c>
      <c r="DE39" s="416">
        <v>0</v>
      </c>
      <c r="DF39" s="416">
        <v>0</v>
      </c>
      <c r="DG39" s="416">
        <v>9202</v>
      </c>
      <c r="DH39" s="897">
        <v>27710529</v>
      </c>
      <c r="DI39" s="416">
        <v>0</v>
      </c>
      <c r="DJ39" s="416">
        <v>9144</v>
      </c>
      <c r="DK39" s="416">
        <v>0</v>
      </c>
      <c r="DL39" s="416">
        <v>0</v>
      </c>
      <c r="DM39" s="417">
        <v>0</v>
      </c>
      <c r="DN39" s="416">
        <v>0</v>
      </c>
      <c r="DO39" s="416">
        <v>-403776</v>
      </c>
      <c r="DP39" s="416">
        <v>-394632</v>
      </c>
      <c r="DQ39" s="416">
        <v>27315897</v>
      </c>
      <c r="DR39" s="416">
        <v>16209129</v>
      </c>
      <c r="DS39" s="416">
        <v>15814497</v>
      </c>
      <c r="DT39" s="416">
        <v>43525026</v>
      </c>
      <c r="DU39" s="416">
        <v>-9965622</v>
      </c>
      <c r="DV39" s="419">
        <v>5848875</v>
      </c>
      <c r="DW39" s="311">
        <v>33559404</v>
      </c>
      <c r="DX39" s="312"/>
      <c r="DY39" s="416"/>
    </row>
    <row r="40" spans="2:129" ht="12.75" hidden="1" thickTop="1">
      <c r="B40" s="711" t="s">
        <v>478</v>
      </c>
      <c r="C40" s="718" t="s">
        <v>602</v>
      </c>
      <c r="D40" s="429">
        <v>0</v>
      </c>
      <c r="E40" s="416">
        <v>0</v>
      </c>
      <c r="F40" s="416">
        <v>0</v>
      </c>
      <c r="G40" s="416">
        <v>0</v>
      </c>
      <c r="H40" s="421">
        <v>0</v>
      </c>
      <c r="I40" s="416">
        <v>0</v>
      </c>
      <c r="J40" s="416">
        <v>0</v>
      </c>
      <c r="K40" s="417">
        <v>0</v>
      </c>
      <c r="L40" s="416">
        <v>7428</v>
      </c>
      <c r="M40" s="416">
        <v>50</v>
      </c>
      <c r="N40" s="416">
        <v>0</v>
      </c>
      <c r="O40" s="416">
        <v>0</v>
      </c>
      <c r="P40" s="416">
        <v>0</v>
      </c>
      <c r="Q40" s="416">
        <v>0</v>
      </c>
      <c r="R40" s="416">
        <v>214</v>
      </c>
      <c r="S40" s="416">
        <v>29429</v>
      </c>
      <c r="T40" s="416">
        <v>0</v>
      </c>
      <c r="U40" s="416">
        <v>0</v>
      </c>
      <c r="V40" s="416">
        <v>0</v>
      </c>
      <c r="W40" s="416">
        <v>0</v>
      </c>
      <c r="X40" s="416">
        <v>5967</v>
      </c>
      <c r="Y40" s="416">
        <v>0</v>
      </c>
      <c r="Z40" s="416">
        <v>40</v>
      </c>
      <c r="AA40" s="416">
        <v>0</v>
      </c>
      <c r="AB40" s="416">
        <v>0</v>
      </c>
      <c r="AC40" s="416">
        <v>0</v>
      </c>
      <c r="AD40" s="416">
        <v>505</v>
      </c>
      <c r="AE40" s="416">
        <v>0</v>
      </c>
      <c r="AF40" s="416">
        <v>0</v>
      </c>
      <c r="AG40" s="416">
        <v>2612</v>
      </c>
      <c r="AH40" s="416">
        <v>0</v>
      </c>
      <c r="AI40" s="416">
        <v>0</v>
      </c>
      <c r="AJ40" s="416">
        <v>1</v>
      </c>
      <c r="AK40" s="416">
        <v>2943</v>
      </c>
      <c r="AL40" s="416">
        <v>940</v>
      </c>
      <c r="AM40" s="416">
        <v>15</v>
      </c>
      <c r="AN40" s="416">
        <v>0</v>
      </c>
      <c r="AO40" s="416">
        <v>0</v>
      </c>
      <c r="AP40" s="416">
        <v>36</v>
      </c>
      <c r="AQ40" s="416">
        <v>0</v>
      </c>
      <c r="AR40" s="416">
        <v>0</v>
      </c>
      <c r="AS40" s="416">
        <v>0</v>
      </c>
      <c r="AT40" s="416">
        <v>75</v>
      </c>
      <c r="AU40" s="416">
        <v>7619</v>
      </c>
      <c r="AV40" s="416">
        <v>458</v>
      </c>
      <c r="AW40" s="416">
        <v>1428</v>
      </c>
      <c r="AX40" s="416">
        <v>25</v>
      </c>
      <c r="AY40" s="416">
        <v>12</v>
      </c>
      <c r="AZ40" s="416">
        <v>56444</v>
      </c>
      <c r="BA40" s="416">
        <v>1424</v>
      </c>
      <c r="BB40" s="416">
        <v>1214</v>
      </c>
      <c r="BC40" s="416">
        <v>29</v>
      </c>
      <c r="BD40" s="416">
        <v>523</v>
      </c>
      <c r="BE40" s="416">
        <v>0</v>
      </c>
      <c r="BF40" s="416">
        <v>60738</v>
      </c>
      <c r="BG40" s="416">
        <v>145172</v>
      </c>
      <c r="BH40" s="416">
        <v>0</v>
      </c>
      <c r="BI40" s="416">
        <v>0</v>
      </c>
      <c r="BJ40" s="416">
        <v>815</v>
      </c>
      <c r="BK40" s="416">
        <v>1036</v>
      </c>
      <c r="BL40" s="416">
        <v>121</v>
      </c>
      <c r="BM40" s="416">
        <v>1997</v>
      </c>
      <c r="BN40" s="416">
        <v>5257</v>
      </c>
      <c r="BO40" s="416">
        <v>191</v>
      </c>
      <c r="BP40" s="416">
        <v>1035386</v>
      </c>
      <c r="BQ40" s="416">
        <v>40230</v>
      </c>
      <c r="BR40" s="416">
        <v>16574</v>
      </c>
      <c r="BS40" s="416">
        <v>16249</v>
      </c>
      <c r="BT40" s="416">
        <v>0</v>
      </c>
      <c r="BU40" s="416">
        <v>0</v>
      </c>
      <c r="BV40" s="416">
        <v>0</v>
      </c>
      <c r="BW40" s="416">
        <v>6635</v>
      </c>
      <c r="BX40" s="416">
        <v>118758</v>
      </c>
      <c r="BY40" s="416">
        <v>1725</v>
      </c>
      <c r="BZ40" s="416">
        <v>0</v>
      </c>
      <c r="CA40" s="416">
        <v>0</v>
      </c>
      <c r="CB40" s="416">
        <v>0</v>
      </c>
      <c r="CC40" s="416">
        <v>0</v>
      </c>
      <c r="CD40" s="416">
        <v>4647</v>
      </c>
      <c r="CE40" s="416">
        <v>0</v>
      </c>
      <c r="CF40" s="416">
        <v>4517</v>
      </c>
      <c r="CG40" s="416">
        <v>5</v>
      </c>
      <c r="CH40" s="416">
        <v>22</v>
      </c>
      <c r="CI40" s="416">
        <v>32</v>
      </c>
      <c r="CJ40" s="416">
        <v>268</v>
      </c>
      <c r="CK40" s="416">
        <v>0</v>
      </c>
      <c r="CL40" s="416">
        <v>0</v>
      </c>
      <c r="CM40" s="416">
        <v>0</v>
      </c>
      <c r="CN40" s="416">
        <v>0</v>
      </c>
      <c r="CO40" s="416">
        <v>0</v>
      </c>
      <c r="CP40" s="416">
        <v>7343</v>
      </c>
      <c r="CQ40" s="416">
        <v>7079</v>
      </c>
      <c r="CR40" s="416">
        <v>0</v>
      </c>
      <c r="CS40" s="416">
        <v>96415</v>
      </c>
      <c r="CT40" s="416">
        <v>35414</v>
      </c>
      <c r="CU40" s="416">
        <v>44000</v>
      </c>
      <c r="CV40" s="416">
        <v>4271</v>
      </c>
      <c r="CW40" s="416">
        <v>0</v>
      </c>
      <c r="CX40" s="416">
        <v>5</v>
      </c>
      <c r="CY40" s="416">
        <v>0</v>
      </c>
      <c r="CZ40" s="416">
        <v>1233</v>
      </c>
      <c r="DA40" s="416">
        <v>47</v>
      </c>
      <c r="DB40" s="416">
        <v>115094</v>
      </c>
      <c r="DC40" s="416">
        <v>48213</v>
      </c>
      <c r="DD40" s="416">
        <v>0</v>
      </c>
      <c r="DE40" s="416">
        <v>4501</v>
      </c>
      <c r="DF40" s="416">
        <v>0</v>
      </c>
      <c r="DG40" s="416">
        <v>5208</v>
      </c>
      <c r="DH40" s="897">
        <v>1948629</v>
      </c>
      <c r="DI40" s="416">
        <v>41206</v>
      </c>
      <c r="DJ40" s="416">
        <v>382700</v>
      </c>
      <c r="DK40" s="416">
        <v>0</v>
      </c>
      <c r="DL40" s="416">
        <v>0</v>
      </c>
      <c r="DM40" s="417">
        <v>0</v>
      </c>
      <c r="DN40" s="416">
        <v>0</v>
      </c>
      <c r="DO40" s="416">
        <v>2584</v>
      </c>
      <c r="DP40" s="416">
        <v>426490</v>
      </c>
      <c r="DQ40" s="416">
        <v>2375119</v>
      </c>
      <c r="DR40" s="416">
        <v>108447</v>
      </c>
      <c r="DS40" s="416">
        <v>534937</v>
      </c>
      <c r="DT40" s="416">
        <v>2483566</v>
      </c>
      <c r="DU40" s="416">
        <v>-2369573</v>
      </c>
      <c r="DV40" s="419">
        <v>-1834636</v>
      </c>
      <c r="DW40" s="313">
        <v>113993</v>
      </c>
      <c r="DX40" s="314"/>
      <c r="DY40" s="416"/>
    </row>
    <row r="41" spans="2:129" ht="12.75" hidden="1" thickTop="1">
      <c r="B41" s="719" t="s">
        <v>479</v>
      </c>
      <c r="C41" s="720" t="s">
        <v>700</v>
      </c>
      <c r="D41" s="1006">
        <v>67949</v>
      </c>
      <c r="E41" s="1007">
        <v>12311</v>
      </c>
      <c r="F41" s="1007">
        <v>398</v>
      </c>
      <c r="G41" s="1007">
        <v>570</v>
      </c>
      <c r="H41" s="416">
        <v>953</v>
      </c>
      <c r="I41" s="1007">
        <v>0</v>
      </c>
      <c r="J41" s="1007">
        <v>0</v>
      </c>
      <c r="K41" s="1008">
        <v>0</v>
      </c>
      <c r="L41" s="1007">
        <v>41074</v>
      </c>
      <c r="M41" s="1007">
        <v>21</v>
      </c>
      <c r="N41" s="1007">
        <v>28550</v>
      </c>
      <c r="O41" s="1007">
        <v>0</v>
      </c>
      <c r="P41" s="1007">
        <v>0</v>
      </c>
      <c r="Q41" s="1007">
        <v>0</v>
      </c>
      <c r="R41" s="1007">
        <v>8724</v>
      </c>
      <c r="S41" s="1007">
        <v>20461</v>
      </c>
      <c r="T41" s="1007">
        <v>103245</v>
      </c>
      <c r="U41" s="1007">
        <v>1810</v>
      </c>
      <c r="V41" s="1007">
        <v>960</v>
      </c>
      <c r="W41" s="1007">
        <v>564</v>
      </c>
      <c r="X41" s="1007">
        <v>584576</v>
      </c>
      <c r="Y41" s="1007">
        <v>43</v>
      </c>
      <c r="Z41" s="1007">
        <v>12827</v>
      </c>
      <c r="AA41" s="1007">
        <v>0</v>
      </c>
      <c r="AB41" s="1007">
        <v>0</v>
      </c>
      <c r="AC41" s="1007">
        <v>28549</v>
      </c>
      <c r="AD41" s="1007">
        <v>4862</v>
      </c>
      <c r="AE41" s="1007">
        <v>26145</v>
      </c>
      <c r="AF41" s="1007">
        <v>1619125</v>
      </c>
      <c r="AG41" s="1007">
        <v>23185</v>
      </c>
      <c r="AH41" s="1007">
        <v>2131</v>
      </c>
      <c r="AI41" s="1007">
        <v>240</v>
      </c>
      <c r="AJ41" s="1007">
        <v>10704</v>
      </c>
      <c r="AK41" s="1007">
        <v>561777</v>
      </c>
      <c r="AL41" s="1007">
        <v>3169</v>
      </c>
      <c r="AM41" s="1007">
        <v>1773144</v>
      </c>
      <c r="AN41" s="1007">
        <v>171354</v>
      </c>
      <c r="AO41" s="1007">
        <v>29226</v>
      </c>
      <c r="AP41" s="1007">
        <v>93101</v>
      </c>
      <c r="AQ41" s="1007">
        <v>0</v>
      </c>
      <c r="AR41" s="1007">
        <v>8058835</v>
      </c>
      <c r="AS41" s="1007">
        <v>133930</v>
      </c>
      <c r="AT41" s="1007">
        <v>336583</v>
      </c>
      <c r="AU41" s="1007">
        <v>179849</v>
      </c>
      <c r="AV41" s="1007">
        <v>286377</v>
      </c>
      <c r="AW41" s="1007">
        <v>87467</v>
      </c>
      <c r="AX41" s="1007">
        <v>196972</v>
      </c>
      <c r="AY41" s="1007">
        <v>261</v>
      </c>
      <c r="AZ41" s="1007">
        <v>170223</v>
      </c>
      <c r="BA41" s="1007">
        <v>23454</v>
      </c>
      <c r="BB41" s="1007">
        <v>49514</v>
      </c>
      <c r="BC41" s="1007">
        <v>1086</v>
      </c>
      <c r="BD41" s="1007">
        <v>1864</v>
      </c>
      <c r="BE41" s="1007">
        <v>4</v>
      </c>
      <c r="BF41" s="1007">
        <v>117186</v>
      </c>
      <c r="BG41" s="1007">
        <v>16090</v>
      </c>
      <c r="BH41" s="1007">
        <v>0</v>
      </c>
      <c r="BI41" s="1007">
        <v>0</v>
      </c>
      <c r="BJ41" s="1007">
        <v>8200</v>
      </c>
      <c r="BK41" s="1007">
        <v>206097</v>
      </c>
      <c r="BL41" s="1007">
        <v>2798</v>
      </c>
      <c r="BM41" s="1007">
        <v>9787</v>
      </c>
      <c r="BN41" s="1007">
        <v>30584</v>
      </c>
      <c r="BO41" s="1007">
        <v>0</v>
      </c>
      <c r="BP41" s="1007">
        <v>1972504</v>
      </c>
      <c r="BQ41" s="1007">
        <v>759769</v>
      </c>
      <c r="BR41" s="1007">
        <v>689900</v>
      </c>
      <c r="BS41" s="1007">
        <v>380287</v>
      </c>
      <c r="BT41" s="1007">
        <v>11764</v>
      </c>
      <c r="BU41" s="1007">
        <v>1222</v>
      </c>
      <c r="BV41" s="1007">
        <v>99141</v>
      </c>
      <c r="BW41" s="1007">
        <v>0</v>
      </c>
      <c r="BX41" s="1007">
        <v>40448</v>
      </c>
      <c r="BY41" s="1007">
        <v>831</v>
      </c>
      <c r="BZ41" s="1007">
        <v>0</v>
      </c>
      <c r="CA41" s="1007">
        <v>0</v>
      </c>
      <c r="CB41" s="1007">
        <v>0</v>
      </c>
      <c r="CC41" s="1007">
        <v>0</v>
      </c>
      <c r="CD41" s="1007">
        <v>0</v>
      </c>
      <c r="CE41" s="1007">
        <v>0</v>
      </c>
      <c r="CF41" s="1007">
        <v>194</v>
      </c>
      <c r="CG41" s="1007">
        <v>0</v>
      </c>
      <c r="CH41" s="1007">
        <v>0</v>
      </c>
      <c r="CI41" s="1007">
        <v>0</v>
      </c>
      <c r="CJ41" s="1007">
        <v>29</v>
      </c>
      <c r="CK41" s="1007">
        <v>0</v>
      </c>
      <c r="CL41" s="1007">
        <v>0</v>
      </c>
      <c r="CM41" s="1007">
        <v>0</v>
      </c>
      <c r="CN41" s="1007">
        <v>0</v>
      </c>
      <c r="CO41" s="1007">
        <v>1152</v>
      </c>
      <c r="CP41" s="1007">
        <v>6088</v>
      </c>
      <c r="CQ41" s="1007">
        <v>128033</v>
      </c>
      <c r="CR41" s="1007">
        <v>877</v>
      </c>
      <c r="CS41" s="1007">
        <v>16092</v>
      </c>
      <c r="CT41" s="1007">
        <v>0</v>
      </c>
      <c r="CU41" s="1007">
        <v>319</v>
      </c>
      <c r="CV41" s="1007">
        <v>0</v>
      </c>
      <c r="CW41" s="1007">
        <v>0</v>
      </c>
      <c r="CX41" s="1007">
        <v>0</v>
      </c>
      <c r="CY41" s="1007">
        <v>9566</v>
      </c>
      <c r="CZ41" s="1007">
        <v>161</v>
      </c>
      <c r="DA41" s="1007">
        <v>57990</v>
      </c>
      <c r="DB41" s="1007">
        <v>5945</v>
      </c>
      <c r="DC41" s="1007">
        <v>1344</v>
      </c>
      <c r="DD41" s="1007">
        <v>1271</v>
      </c>
      <c r="DE41" s="1007">
        <v>15661</v>
      </c>
      <c r="DF41" s="1007">
        <v>147698</v>
      </c>
      <c r="DG41" s="1007">
        <v>11770</v>
      </c>
      <c r="DH41" s="1009">
        <v>19508965</v>
      </c>
      <c r="DI41" s="1007">
        <v>28299</v>
      </c>
      <c r="DJ41" s="1007">
        <v>860163</v>
      </c>
      <c r="DK41" s="1007">
        <v>0</v>
      </c>
      <c r="DL41" s="1007">
        <v>0</v>
      </c>
      <c r="DM41" s="1008">
        <v>0</v>
      </c>
      <c r="DN41" s="1007">
        <v>0</v>
      </c>
      <c r="DO41" s="1007">
        <v>1298692</v>
      </c>
      <c r="DP41" s="1007">
        <v>2187154</v>
      </c>
      <c r="DQ41" s="1007">
        <v>21696119</v>
      </c>
      <c r="DR41" s="1007">
        <v>27363471</v>
      </c>
      <c r="DS41" s="1007">
        <v>29550625</v>
      </c>
      <c r="DT41" s="1007">
        <v>49059590</v>
      </c>
      <c r="DU41" s="1007">
        <v>-14746248</v>
      </c>
      <c r="DV41" s="1010">
        <v>14804377</v>
      </c>
      <c r="DW41" s="315">
        <v>34313342</v>
      </c>
      <c r="DX41" s="316">
        <f>SUM(DW38:DW41)</f>
        <v>68786416</v>
      </c>
      <c r="DY41" s="416"/>
    </row>
    <row r="42" spans="2:129" ht="12.75" hidden="1" thickTop="1">
      <c r="B42" s="728" t="s">
        <v>480</v>
      </c>
      <c r="C42" s="729" t="s">
        <v>604</v>
      </c>
      <c r="D42" s="429">
        <v>0</v>
      </c>
      <c r="E42" s="416">
        <v>0</v>
      </c>
      <c r="F42" s="416">
        <v>0</v>
      </c>
      <c r="G42" s="416">
        <v>0</v>
      </c>
      <c r="H42" s="416">
        <v>0</v>
      </c>
      <c r="I42" s="416">
        <v>0</v>
      </c>
      <c r="J42" s="416">
        <v>-13</v>
      </c>
      <c r="K42" s="417">
        <v>0</v>
      </c>
      <c r="L42" s="416">
        <v>0</v>
      </c>
      <c r="M42" s="416">
        <v>0</v>
      </c>
      <c r="N42" s="416">
        <v>0</v>
      </c>
      <c r="O42" s="416">
        <v>0</v>
      </c>
      <c r="P42" s="416">
        <v>0</v>
      </c>
      <c r="Q42" s="416">
        <v>0</v>
      </c>
      <c r="R42" s="416">
        <v>0</v>
      </c>
      <c r="S42" s="416">
        <v>-10</v>
      </c>
      <c r="T42" s="416">
        <v>0</v>
      </c>
      <c r="U42" s="416">
        <v>0</v>
      </c>
      <c r="V42" s="416">
        <v>0</v>
      </c>
      <c r="W42" s="416">
        <v>-3</v>
      </c>
      <c r="X42" s="416">
        <v>3101</v>
      </c>
      <c r="Y42" s="416">
        <v>0</v>
      </c>
      <c r="Z42" s="416">
        <v>0</v>
      </c>
      <c r="AA42" s="416">
        <v>0</v>
      </c>
      <c r="AB42" s="416">
        <v>0</v>
      </c>
      <c r="AC42" s="416">
        <v>0</v>
      </c>
      <c r="AD42" s="416">
        <v>8</v>
      </c>
      <c r="AE42" s="416">
        <v>0</v>
      </c>
      <c r="AF42" s="416">
        <v>-789</v>
      </c>
      <c r="AG42" s="416">
        <v>-7</v>
      </c>
      <c r="AH42" s="416">
        <v>0</v>
      </c>
      <c r="AI42" s="416">
        <v>0</v>
      </c>
      <c r="AJ42" s="416">
        <v>0</v>
      </c>
      <c r="AK42" s="416">
        <v>-44</v>
      </c>
      <c r="AL42" s="416">
        <v>-1</v>
      </c>
      <c r="AM42" s="416">
        <v>-284</v>
      </c>
      <c r="AN42" s="416">
        <v>2022272</v>
      </c>
      <c r="AO42" s="416">
        <v>8652777</v>
      </c>
      <c r="AP42" s="416">
        <v>255154</v>
      </c>
      <c r="AQ42" s="416">
        <v>734</v>
      </c>
      <c r="AR42" s="416">
        <v>0</v>
      </c>
      <c r="AS42" s="416">
        <v>116</v>
      </c>
      <c r="AT42" s="416">
        <v>-30710</v>
      </c>
      <c r="AU42" s="416">
        <v>-54044</v>
      </c>
      <c r="AV42" s="416">
        <v>-7406</v>
      </c>
      <c r="AW42" s="416">
        <v>-21057</v>
      </c>
      <c r="AX42" s="416">
        <v>-3764</v>
      </c>
      <c r="AY42" s="416">
        <v>-66</v>
      </c>
      <c r="AZ42" s="416">
        <v>-6746</v>
      </c>
      <c r="BA42" s="416">
        <v>-28</v>
      </c>
      <c r="BB42" s="416">
        <v>-1983</v>
      </c>
      <c r="BC42" s="416">
        <v>-231</v>
      </c>
      <c r="BD42" s="416">
        <v>-64</v>
      </c>
      <c r="BE42" s="416">
        <v>0</v>
      </c>
      <c r="BF42" s="416">
        <v>0</v>
      </c>
      <c r="BG42" s="416">
        <v>-23</v>
      </c>
      <c r="BH42" s="416">
        <v>0</v>
      </c>
      <c r="BI42" s="416">
        <v>0</v>
      </c>
      <c r="BJ42" s="416">
        <v>-1062</v>
      </c>
      <c r="BK42" s="416">
        <v>-287788</v>
      </c>
      <c r="BL42" s="416">
        <v>-459</v>
      </c>
      <c r="BM42" s="416">
        <v>-646</v>
      </c>
      <c r="BN42" s="416">
        <v>-716</v>
      </c>
      <c r="BO42" s="416">
        <v>0</v>
      </c>
      <c r="BP42" s="416">
        <v>0</v>
      </c>
      <c r="BQ42" s="416">
        <v>-14084</v>
      </c>
      <c r="BR42" s="416">
        <v>-4509</v>
      </c>
      <c r="BS42" s="416">
        <v>-1471</v>
      </c>
      <c r="BT42" s="416">
        <v>0</v>
      </c>
      <c r="BU42" s="416">
        <v>0</v>
      </c>
      <c r="BV42" s="416">
        <v>0</v>
      </c>
      <c r="BW42" s="416">
        <v>0</v>
      </c>
      <c r="BX42" s="416">
        <v>0</v>
      </c>
      <c r="BY42" s="416">
        <v>0</v>
      </c>
      <c r="BZ42" s="416">
        <v>0</v>
      </c>
      <c r="CA42" s="416">
        <v>0</v>
      </c>
      <c r="CB42" s="416">
        <v>0</v>
      </c>
      <c r="CC42" s="416">
        <v>0</v>
      </c>
      <c r="CD42" s="416">
        <v>0</v>
      </c>
      <c r="CE42" s="416">
        <v>0</v>
      </c>
      <c r="CF42" s="416">
        <v>0</v>
      </c>
      <c r="CG42" s="416">
        <v>0</v>
      </c>
      <c r="CH42" s="416">
        <v>0</v>
      </c>
      <c r="CI42" s="416">
        <v>0</v>
      </c>
      <c r="CJ42" s="416">
        <v>0</v>
      </c>
      <c r="CK42" s="416">
        <v>0</v>
      </c>
      <c r="CL42" s="416">
        <v>0</v>
      </c>
      <c r="CM42" s="416">
        <v>0</v>
      </c>
      <c r="CN42" s="416">
        <v>0</v>
      </c>
      <c r="CO42" s="416">
        <v>0</v>
      </c>
      <c r="CP42" s="416">
        <v>0</v>
      </c>
      <c r="CQ42" s="416">
        <v>0</v>
      </c>
      <c r="CR42" s="416">
        <v>0</v>
      </c>
      <c r="CS42" s="416">
        <v>0</v>
      </c>
      <c r="CT42" s="416">
        <v>0</v>
      </c>
      <c r="CU42" s="416">
        <v>0</v>
      </c>
      <c r="CV42" s="416">
        <v>0</v>
      </c>
      <c r="CW42" s="416">
        <v>0</v>
      </c>
      <c r="CX42" s="416">
        <v>0</v>
      </c>
      <c r="CY42" s="416">
        <v>0</v>
      </c>
      <c r="CZ42" s="416">
        <v>0</v>
      </c>
      <c r="DA42" s="416">
        <v>0</v>
      </c>
      <c r="DB42" s="416">
        <v>0</v>
      </c>
      <c r="DC42" s="416">
        <v>0</v>
      </c>
      <c r="DD42" s="416">
        <v>0</v>
      </c>
      <c r="DE42" s="416">
        <v>15</v>
      </c>
      <c r="DF42" s="416">
        <v>0</v>
      </c>
      <c r="DG42" s="416">
        <v>139</v>
      </c>
      <c r="DH42" s="897">
        <v>10496308</v>
      </c>
      <c r="DI42" s="416">
        <v>0</v>
      </c>
      <c r="DJ42" s="416">
        <v>-231112</v>
      </c>
      <c r="DK42" s="416">
        <v>0</v>
      </c>
      <c r="DL42" s="416">
        <v>0</v>
      </c>
      <c r="DM42" s="417">
        <v>-185681</v>
      </c>
      <c r="DN42" s="416">
        <v>-855350</v>
      </c>
      <c r="DO42" s="416">
        <v>-1696</v>
      </c>
      <c r="DP42" s="416">
        <v>-1273839</v>
      </c>
      <c r="DQ42" s="416">
        <v>9222469</v>
      </c>
      <c r="DR42" s="416">
        <v>0</v>
      </c>
      <c r="DS42" s="416">
        <v>-1273839</v>
      </c>
      <c r="DT42" s="416">
        <v>9222469</v>
      </c>
      <c r="DU42" s="416">
        <v>-3042840</v>
      </c>
      <c r="DV42" s="419">
        <v>-4316679</v>
      </c>
      <c r="DW42" s="317">
        <v>6179629</v>
      </c>
      <c r="DX42" s="318"/>
      <c r="DY42" s="416"/>
    </row>
    <row r="43" spans="2:129" ht="12.75" hidden="1" thickTop="1">
      <c r="B43" s="728" t="s">
        <v>481</v>
      </c>
      <c r="C43" s="729" t="s">
        <v>605</v>
      </c>
      <c r="D43" s="429">
        <v>1898</v>
      </c>
      <c r="E43" s="416">
        <v>24</v>
      </c>
      <c r="F43" s="416">
        <v>5</v>
      </c>
      <c r="G43" s="416">
        <v>20</v>
      </c>
      <c r="H43" s="416">
        <v>2093</v>
      </c>
      <c r="I43" s="416">
        <v>0</v>
      </c>
      <c r="J43" s="416">
        <v>6501</v>
      </c>
      <c r="K43" s="417">
        <v>0</v>
      </c>
      <c r="L43" s="416">
        <v>0</v>
      </c>
      <c r="M43" s="416">
        <v>0</v>
      </c>
      <c r="N43" s="416">
        <v>0</v>
      </c>
      <c r="O43" s="416">
        <v>0</v>
      </c>
      <c r="P43" s="416">
        <v>226</v>
      </c>
      <c r="Q43" s="416">
        <v>589</v>
      </c>
      <c r="R43" s="416">
        <v>17543</v>
      </c>
      <c r="S43" s="416">
        <v>271069</v>
      </c>
      <c r="T43" s="416">
        <v>0</v>
      </c>
      <c r="U43" s="416">
        <v>0</v>
      </c>
      <c r="V43" s="416">
        <v>0</v>
      </c>
      <c r="W43" s="416">
        <v>0</v>
      </c>
      <c r="X43" s="416">
        <v>0</v>
      </c>
      <c r="Y43" s="416">
        <v>0</v>
      </c>
      <c r="Z43" s="416">
        <v>0</v>
      </c>
      <c r="AA43" s="416">
        <v>0</v>
      </c>
      <c r="AB43" s="416">
        <v>0</v>
      </c>
      <c r="AC43" s="416">
        <v>0</v>
      </c>
      <c r="AD43" s="416">
        <v>0</v>
      </c>
      <c r="AE43" s="416">
        <v>0</v>
      </c>
      <c r="AF43" s="416">
        <v>0</v>
      </c>
      <c r="AG43" s="416">
        <v>68166</v>
      </c>
      <c r="AH43" s="416">
        <v>26739</v>
      </c>
      <c r="AI43" s="416">
        <v>18</v>
      </c>
      <c r="AJ43" s="416">
        <v>0</v>
      </c>
      <c r="AK43" s="416">
        <v>324056</v>
      </c>
      <c r="AL43" s="416">
        <v>0</v>
      </c>
      <c r="AM43" s="416">
        <v>65957</v>
      </c>
      <c r="AN43" s="416">
        <v>0</v>
      </c>
      <c r="AO43" s="416">
        <v>10690749</v>
      </c>
      <c r="AP43" s="416">
        <v>312111</v>
      </c>
      <c r="AQ43" s="416">
        <v>1641141</v>
      </c>
      <c r="AR43" s="416">
        <v>109520</v>
      </c>
      <c r="AS43" s="416">
        <v>52827</v>
      </c>
      <c r="AT43" s="416">
        <v>12064243</v>
      </c>
      <c r="AU43" s="416">
        <v>5568293</v>
      </c>
      <c r="AV43" s="416">
        <v>823158</v>
      </c>
      <c r="AW43" s="416">
        <v>1245688</v>
      </c>
      <c r="AX43" s="416">
        <v>1919116</v>
      </c>
      <c r="AY43" s="416">
        <v>5463</v>
      </c>
      <c r="AZ43" s="416">
        <v>1029482</v>
      </c>
      <c r="BA43" s="416">
        <v>53898</v>
      </c>
      <c r="BB43" s="416">
        <v>127759</v>
      </c>
      <c r="BC43" s="416">
        <v>13626</v>
      </c>
      <c r="BD43" s="416">
        <v>7240</v>
      </c>
      <c r="BE43" s="416">
        <v>6</v>
      </c>
      <c r="BF43" s="416">
        <v>40032</v>
      </c>
      <c r="BG43" s="416">
        <v>21701</v>
      </c>
      <c r="BH43" s="416">
        <v>0</v>
      </c>
      <c r="BI43" s="416">
        <v>0</v>
      </c>
      <c r="BJ43" s="416">
        <v>99379</v>
      </c>
      <c r="BK43" s="416">
        <v>14422792</v>
      </c>
      <c r="BL43" s="416">
        <v>22936</v>
      </c>
      <c r="BM43" s="416">
        <v>30209</v>
      </c>
      <c r="BN43" s="416">
        <v>62380</v>
      </c>
      <c r="BO43" s="416">
        <v>0</v>
      </c>
      <c r="BP43" s="416">
        <v>3247501</v>
      </c>
      <c r="BQ43" s="416">
        <v>414619</v>
      </c>
      <c r="BR43" s="416">
        <v>1692807</v>
      </c>
      <c r="BS43" s="416">
        <v>584697</v>
      </c>
      <c r="BT43" s="416">
        <v>0</v>
      </c>
      <c r="BU43" s="416">
        <v>0</v>
      </c>
      <c r="BV43" s="416">
        <v>31</v>
      </c>
      <c r="BW43" s="416">
        <v>0</v>
      </c>
      <c r="BX43" s="416">
        <v>0</v>
      </c>
      <c r="BY43" s="416">
        <v>0</v>
      </c>
      <c r="BZ43" s="416">
        <v>0</v>
      </c>
      <c r="CA43" s="416">
        <v>0</v>
      </c>
      <c r="CB43" s="416">
        <v>0</v>
      </c>
      <c r="CC43" s="416">
        <v>0</v>
      </c>
      <c r="CD43" s="416">
        <v>0</v>
      </c>
      <c r="CE43" s="416">
        <v>0</v>
      </c>
      <c r="CF43" s="416">
        <v>0</v>
      </c>
      <c r="CG43" s="416">
        <v>0</v>
      </c>
      <c r="CH43" s="416">
        <v>0</v>
      </c>
      <c r="CI43" s="416">
        <v>0</v>
      </c>
      <c r="CJ43" s="416">
        <v>87784</v>
      </c>
      <c r="CK43" s="416">
        <v>0</v>
      </c>
      <c r="CL43" s="416">
        <v>0</v>
      </c>
      <c r="CM43" s="416">
        <v>0</v>
      </c>
      <c r="CN43" s="416">
        <v>0</v>
      </c>
      <c r="CO43" s="416">
        <v>0</v>
      </c>
      <c r="CP43" s="416">
        <v>173</v>
      </c>
      <c r="CQ43" s="416">
        <v>0</v>
      </c>
      <c r="CR43" s="416">
        <v>0</v>
      </c>
      <c r="CS43" s="416">
        <v>0</v>
      </c>
      <c r="CT43" s="416">
        <v>0</v>
      </c>
      <c r="CU43" s="416">
        <v>0</v>
      </c>
      <c r="CV43" s="416">
        <v>0</v>
      </c>
      <c r="CW43" s="416">
        <v>0</v>
      </c>
      <c r="CX43" s="416">
        <v>0</v>
      </c>
      <c r="CY43" s="416">
        <v>9891</v>
      </c>
      <c r="CZ43" s="416">
        <v>0</v>
      </c>
      <c r="DA43" s="416">
        <v>0</v>
      </c>
      <c r="DB43" s="416">
        <v>0</v>
      </c>
      <c r="DC43" s="416">
        <v>0</v>
      </c>
      <c r="DD43" s="416">
        <v>0</v>
      </c>
      <c r="DE43" s="416">
        <v>1185</v>
      </c>
      <c r="DF43" s="416">
        <v>0</v>
      </c>
      <c r="DG43" s="416">
        <v>18877</v>
      </c>
      <c r="DH43" s="897">
        <v>57206218</v>
      </c>
      <c r="DI43" s="416">
        <v>0</v>
      </c>
      <c r="DJ43" s="416">
        <v>0</v>
      </c>
      <c r="DK43" s="416">
        <v>0</v>
      </c>
      <c r="DL43" s="416">
        <v>0</v>
      </c>
      <c r="DM43" s="417">
        <v>0</v>
      </c>
      <c r="DN43" s="416">
        <v>0</v>
      </c>
      <c r="DO43" s="416">
        <v>140404</v>
      </c>
      <c r="DP43" s="416">
        <v>140404</v>
      </c>
      <c r="DQ43" s="416">
        <v>57346622</v>
      </c>
      <c r="DR43" s="416">
        <v>27822230</v>
      </c>
      <c r="DS43" s="416">
        <v>27962634</v>
      </c>
      <c r="DT43" s="416">
        <v>85168852</v>
      </c>
      <c r="DU43" s="416">
        <v>-49769499</v>
      </c>
      <c r="DV43" s="419">
        <v>-21806865</v>
      </c>
      <c r="DW43" s="317">
        <v>35399353</v>
      </c>
      <c r="DX43" s="318"/>
      <c r="DY43" s="416"/>
    </row>
    <row r="44" spans="2:129" ht="12.75" hidden="1" thickTop="1">
      <c r="B44" s="728" t="s">
        <v>482</v>
      </c>
      <c r="C44" s="729" t="s">
        <v>606</v>
      </c>
      <c r="D44" s="429">
        <v>0</v>
      </c>
      <c r="E44" s="416">
        <v>0</v>
      </c>
      <c r="F44" s="416">
        <v>0</v>
      </c>
      <c r="G44" s="416">
        <v>0</v>
      </c>
      <c r="H44" s="416">
        <v>747</v>
      </c>
      <c r="I44" s="416">
        <v>0</v>
      </c>
      <c r="J44" s="416">
        <v>121</v>
      </c>
      <c r="K44" s="417">
        <v>0</v>
      </c>
      <c r="L44" s="416">
        <v>0</v>
      </c>
      <c r="M44" s="416">
        <v>0</v>
      </c>
      <c r="N44" s="416">
        <v>0</v>
      </c>
      <c r="O44" s="416">
        <v>0</v>
      </c>
      <c r="P44" s="416">
        <v>0</v>
      </c>
      <c r="Q44" s="416">
        <v>0</v>
      </c>
      <c r="R44" s="416">
        <v>18</v>
      </c>
      <c r="S44" s="416">
        <v>2881</v>
      </c>
      <c r="T44" s="416">
        <v>0</v>
      </c>
      <c r="U44" s="416">
        <v>0</v>
      </c>
      <c r="V44" s="416">
        <v>0</v>
      </c>
      <c r="W44" s="416">
        <v>0</v>
      </c>
      <c r="X44" s="416">
        <v>0</v>
      </c>
      <c r="Y44" s="416">
        <v>0</v>
      </c>
      <c r="Z44" s="416">
        <v>0</v>
      </c>
      <c r="AA44" s="416">
        <v>0</v>
      </c>
      <c r="AB44" s="416">
        <v>0</v>
      </c>
      <c r="AC44" s="416">
        <v>0</v>
      </c>
      <c r="AD44" s="416">
        <v>0</v>
      </c>
      <c r="AE44" s="416">
        <v>0</v>
      </c>
      <c r="AF44" s="416">
        <v>0</v>
      </c>
      <c r="AG44" s="416">
        <v>0</v>
      </c>
      <c r="AH44" s="416">
        <v>0</v>
      </c>
      <c r="AI44" s="416">
        <v>135</v>
      </c>
      <c r="AJ44" s="416">
        <v>0</v>
      </c>
      <c r="AK44" s="416">
        <v>384</v>
      </c>
      <c r="AL44" s="416">
        <v>81</v>
      </c>
      <c r="AM44" s="416">
        <v>3812</v>
      </c>
      <c r="AN44" s="416">
        <v>0</v>
      </c>
      <c r="AO44" s="416">
        <v>0</v>
      </c>
      <c r="AP44" s="416">
        <v>6926</v>
      </c>
      <c r="AQ44" s="416">
        <v>0</v>
      </c>
      <c r="AR44" s="416">
        <v>0</v>
      </c>
      <c r="AS44" s="416">
        <v>4545</v>
      </c>
      <c r="AT44" s="416">
        <v>544104</v>
      </c>
      <c r="AU44" s="416">
        <v>107704</v>
      </c>
      <c r="AV44" s="416">
        <v>205363</v>
      </c>
      <c r="AW44" s="416">
        <v>315888</v>
      </c>
      <c r="AX44" s="416">
        <v>428433</v>
      </c>
      <c r="AY44" s="416">
        <v>1548</v>
      </c>
      <c r="AZ44" s="416">
        <v>151964</v>
      </c>
      <c r="BA44" s="416">
        <v>10103</v>
      </c>
      <c r="BB44" s="416">
        <v>3593</v>
      </c>
      <c r="BC44" s="416">
        <v>214</v>
      </c>
      <c r="BD44" s="416">
        <v>224</v>
      </c>
      <c r="BE44" s="416">
        <v>1</v>
      </c>
      <c r="BF44" s="416">
        <v>0</v>
      </c>
      <c r="BG44" s="416">
        <v>707</v>
      </c>
      <c r="BH44" s="416">
        <v>0</v>
      </c>
      <c r="BI44" s="416">
        <v>0</v>
      </c>
      <c r="BJ44" s="416">
        <v>27206</v>
      </c>
      <c r="BK44" s="416">
        <v>1590662</v>
      </c>
      <c r="BL44" s="416">
        <v>6540</v>
      </c>
      <c r="BM44" s="416">
        <v>2134</v>
      </c>
      <c r="BN44" s="416">
        <v>16632</v>
      </c>
      <c r="BO44" s="416">
        <v>0</v>
      </c>
      <c r="BP44" s="416">
        <v>17882</v>
      </c>
      <c r="BQ44" s="416">
        <v>5835</v>
      </c>
      <c r="BR44" s="416">
        <v>58972</v>
      </c>
      <c r="BS44" s="416">
        <v>72166</v>
      </c>
      <c r="BT44" s="416">
        <v>0</v>
      </c>
      <c r="BU44" s="416">
        <v>0</v>
      </c>
      <c r="BV44" s="416">
        <v>3967</v>
      </c>
      <c r="BW44" s="416">
        <v>0</v>
      </c>
      <c r="BX44" s="416">
        <v>0</v>
      </c>
      <c r="BY44" s="416">
        <v>0</v>
      </c>
      <c r="BZ44" s="416">
        <v>0</v>
      </c>
      <c r="CA44" s="416">
        <v>0</v>
      </c>
      <c r="CB44" s="416">
        <v>0</v>
      </c>
      <c r="CC44" s="416">
        <v>0</v>
      </c>
      <c r="CD44" s="416">
        <v>0</v>
      </c>
      <c r="CE44" s="416">
        <v>0</v>
      </c>
      <c r="CF44" s="416">
        <v>25</v>
      </c>
      <c r="CG44" s="416">
        <v>0</v>
      </c>
      <c r="CH44" s="416">
        <v>0</v>
      </c>
      <c r="CI44" s="416">
        <v>0</v>
      </c>
      <c r="CJ44" s="416">
        <v>0</v>
      </c>
      <c r="CK44" s="416">
        <v>0</v>
      </c>
      <c r="CL44" s="416">
        <v>0</v>
      </c>
      <c r="CM44" s="416">
        <v>0</v>
      </c>
      <c r="CN44" s="416">
        <v>0</v>
      </c>
      <c r="CO44" s="416">
        <v>0</v>
      </c>
      <c r="CP44" s="416">
        <v>57</v>
      </c>
      <c r="CQ44" s="416">
        <v>0</v>
      </c>
      <c r="CR44" s="416">
        <v>0</v>
      </c>
      <c r="CS44" s="416">
        <v>767</v>
      </c>
      <c r="CT44" s="416">
        <v>95</v>
      </c>
      <c r="CU44" s="416">
        <v>107</v>
      </c>
      <c r="CV44" s="416">
        <v>68</v>
      </c>
      <c r="CW44" s="416">
        <v>0</v>
      </c>
      <c r="CX44" s="416">
        <v>0</v>
      </c>
      <c r="CY44" s="416">
        <v>0</v>
      </c>
      <c r="CZ44" s="416">
        <v>0</v>
      </c>
      <c r="DA44" s="416">
        <v>0</v>
      </c>
      <c r="DB44" s="416">
        <v>590</v>
      </c>
      <c r="DC44" s="416">
        <v>215</v>
      </c>
      <c r="DD44" s="416">
        <v>0</v>
      </c>
      <c r="DE44" s="416">
        <v>349</v>
      </c>
      <c r="DF44" s="416">
        <v>225</v>
      </c>
      <c r="DG44" s="416">
        <v>4550</v>
      </c>
      <c r="DH44" s="897">
        <v>3598540</v>
      </c>
      <c r="DI44" s="416">
        <v>0</v>
      </c>
      <c r="DJ44" s="416">
        <v>465</v>
      </c>
      <c r="DK44" s="416">
        <v>0</v>
      </c>
      <c r="DL44" s="416">
        <v>0</v>
      </c>
      <c r="DM44" s="417">
        <v>0</v>
      </c>
      <c r="DN44" s="416">
        <v>0</v>
      </c>
      <c r="DO44" s="416">
        <v>32152</v>
      </c>
      <c r="DP44" s="416">
        <v>32617</v>
      </c>
      <c r="DQ44" s="416">
        <v>3631157</v>
      </c>
      <c r="DR44" s="416">
        <v>3346765</v>
      </c>
      <c r="DS44" s="416">
        <v>3379382</v>
      </c>
      <c r="DT44" s="416">
        <v>6977922</v>
      </c>
      <c r="DU44" s="416">
        <v>-2889137</v>
      </c>
      <c r="DV44" s="419">
        <v>490245</v>
      </c>
      <c r="DW44" s="317">
        <v>4088785</v>
      </c>
      <c r="DX44" s="318"/>
      <c r="DY44" s="416"/>
    </row>
    <row r="45" spans="2:129" ht="12.75" hidden="1" thickTop="1">
      <c r="B45" s="735" t="s">
        <v>483</v>
      </c>
      <c r="C45" s="736" t="s">
        <v>701</v>
      </c>
      <c r="D45" s="1002">
        <v>0</v>
      </c>
      <c r="E45" s="421">
        <v>0</v>
      </c>
      <c r="F45" s="421">
        <v>0</v>
      </c>
      <c r="G45" s="421">
        <v>0</v>
      </c>
      <c r="H45" s="421">
        <v>0</v>
      </c>
      <c r="I45" s="421">
        <v>0</v>
      </c>
      <c r="J45" s="421">
        <v>0</v>
      </c>
      <c r="K45" s="1003">
        <v>0</v>
      </c>
      <c r="L45" s="421">
        <v>0</v>
      </c>
      <c r="M45" s="421">
        <v>0</v>
      </c>
      <c r="N45" s="421">
        <v>0</v>
      </c>
      <c r="O45" s="421">
        <v>0</v>
      </c>
      <c r="P45" s="421">
        <v>0</v>
      </c>
      <c r="Q45" s="421">
        <v>0</v>
      </c>
      <c r="R45" s="421">
        <v>449</v>
      </c>
      <c r="S45" s="421">
        <v>172895</v>
      </c>
      <c r="T45" s="421">
        <v>0</v>
      </c>
      <c r="U45" s="421">
        <v>0</v>
      </c>
      <c r="V45" s="421">
        <v>0</v>
      </c>
      <c r="W45" s="421">
        <v>0</v>
      </c>
      <c r="X45" s="421">
        <v>3301</v>
      </c>
      <c r="Y45" s="421">
        <v>0</v>
      </c>
      <c r="Z45" s="421">
        <v>6</v>
      </c>
      <c r="AA45" s="421">
        <v>0</v>
      </c>
      <c r="AB45" s="421">
        <v>0</v>
      </c>
      <c r="AC45" s="421">
        <v>0</v>
      </c>
      <c r="AD45" s="421">
        <v>93</v>
      </c>
      <c r="AE45" s="421">
        <v>0</v>
      </c>
      <c r="AF45" s="421">
        <v>0</v>
      </c>
      <c r="AG45" s="421">
        <v>696</v>
      </c>
      <c r="AH45" s="421">
        <v>0</v>
      </c>
      <c r="AI45" s="421">
        <v>0</v>
      </c>
      <c r="AJ45" s="421">
        <v>6</v>
      </c>
      <c r="AK45" s="421">
        <v>20039</v>
      </c>
      <c r="AL45" s="421">
        <v>23</v>
      </c>
      <c r="AM45" s="421">
        <v>19083</v>
      </c>
      <c r="AN45" s="421">
        <v>87</v>
      </c>
      <c r="AO45" s="421">
        <v>0</v>
      </c>
      <c r="AP45" s="421">
        <v>4543</v>
      </c>
      <c r="AQ45" s="421">
        <v>0</v>
      </c>
      <c r="AR45" s="421">
        <v>0</v>
      </c>
      <c r="AS45" s="421">
        <v>7617</v>
      </c>
      <c r="AT45" s="421">
        <v>3050443</v>
      </c>
      <c r="AU45" s="421">
        <v>1219642</v>
      </c>
      <c r="AV45" s="421">
        <v>144344</v>
      </c>
      <c r="AW45" s="421">
        <v>220609</v>
      </c>
      <c r="AX45" s="421">
        <v>60961</v>
      </c>
      <c r="AY45" s="421">
        <v>1170</v>
      </c>
      <c r="AZ45" s="421">
        <v>106900</v>
      </c>
      <c r="BA45" s="421">
        <v>279</v>
      </c>
      <c r="BB45" s="421">
        <v>17743</v>
      </c>
      <c r="BC45" s="421">
        <v>5412</v>
      </c>
      <c r="BD45" s="421">
        <v>769</v>
      </c>
      <c r="BE45" s="421">
        <v>1</v>
      </c>
      <c r="BF45" s="421">
        <v>429</v>
      </c>
      <c r="BG45" s="421">
        <v>6888</v>
      </c>
      <c r="BH45" s="421">
        <v>0</v>
      </c>
      <c r="BI45" s="421">
        <v>0</v>
      </c>
      <c r="BJ45" s="421">
        <v>11153</v>
      </c>
      <c r="BK45" s="421">
        <v>2095757</v>
      </c>
      <c r="BL45" s="421">
        <v>9739</v>
      </c>
      <c r="BM45" s="421">
        <v>4591</v>
      </c>
      <c r="BN45" s="421">
        <v>5882</v>
      </c>
      <c r="BO45" s="421">
        <v>0</v>
      </c>
      <c r="BP45" s="421">
        <v>14437</v>
      </c>
      <c r="BQ45" s="421">
        <v>7789</v>
      </c>
      <c r="BR45" s="421">
        <v>10078</v>
      </c>
      <c r="BS45" s="421">
        <v>614</v>
      </c>
      <c r="BT45" s="421">
        <v>0</v>
      </c>
      <c r="BU45" s="421">
        <v>0</v>
      </c>
      <c r="BV45" s="421">
        <v>0</v>
      </c>
      <c r="BW45" s="421">
        <v>0</v>
      </c>
      <c r="BX45" s="421">
        <v>0</v>
      </c>
      <c r="BY45" s="421">
        <v>0</v>
      </c>
      <c r="BZ45" s="421">
        <v>0</v>
      </c>
      <c r="CA45" s="421">
        <v>0</v>
      </c>
      <c r="CB45" s="421">
        <v>0</v>
      </c>
      <c r="CC45" s="421">
        <v>0</v>
      </c>
      <c r="CD45" s="421">
        <v>0</v>
      </c>
      <c r="CE45" s="421">
        <v>0</v>
      </c>
      <c r="CF45" s="421">
        <v>0</v>
      </c>
      <c r="CG45" s="421">
        <v>0</v>
      </c>
      <c r="CH45" s="421">
        <v>0</v>
      </c>
      <c r="CI45" s="421">
        <v>0</v>
      </c>
      <c r="CJ45" s="421">
        <v>0</v>
      </c>
      <c r="CK45" s="421">
        <v>0</v>
      </c>
      <c r="CL45" s="421">
        <v>0</v>
      </c>
      <c r="CM45" s="421">
        <v>0</v>
      </c>
      <c r="CN45" s="421">
        <v>0</v>
      </c>
      <c r="CO45" s="421">
        <v>0</v>
      </c>
      <c r="CP45" s="421">
        <v>928</v>
      </c>
      <c r="CQ45" s="421">
        <v>0</v>
      </c>
      <c r="CR45" s="421">
        <v>0</v>
      </c>
      <c r="CS45" s="421">
        <v>0</v>
      </c>
      <c r="CT45" s="421">
        <v>0</v>
      </c>
      <c r="CU45" s="421">
        <v>0</v>
      </c>
      <c r="CV45" s="421">
        <v>0</v>
      </c>
      <c r="CW45" s="421">
        <v>0</v>
      </c>
      <c r="CX45" s="421">
        <v>0</v>
      </c>
      <c r="CY45" s="421">
        <v>6675</v>
      </c>
      <c r="CZ45" s="421">
        <v>0</v>
      </c>
      <c r="DA45" s="421">
        <v>0</v>
      </c>
      <c r="DB45" s="421">
        <v>0</v>
      </c>
      <c r="DC45" s="421">
        <v>0</v>
      </c>
      <c r="DD45" s="421">
        <v>0</v>
      </c>
      <c r="DE45" s="421">
        <v>0</v>
      </c>
      <c r="DF45" s="421">
        <v>0</v>
      </c>
      <c r="DG45" s="421">
        <v>2660</v>
      </c>
      <c r="DH45" s="1004">
        <v>7234731</v>
      </c>
      <c r="DI45" s="421">
        <v>0</v>
      </c>
      <c r="DJ45" s="421">
        <v>0</v>
      </c>
      <c r="DK45" s="421">
        <v>0</v>
      </c>
      <c r="DL45" s="421">
        <v>0</v>
      </c>
      <c r="DM45" s="1003">
        <v>0</v>
      </c>
      <c r="DN45" s="421">
        <v>0</v>
      </c>
      <c r="DO45" s="421">
        <v>31185</v>
      </c>
      <c r="DP45" s="421">
        <v>31185</v>
      </c>
      <c r="DQ45" s="421">
        <v>7265916</v>
      </c>
      <c r="DR45" s="421">
        <v>2817049</v>
      </c>
      <c r="DS45" s="421">
        <v>2848234</v>
      </c>
      <c r="DT45" s="421">
        <v>10082965</v>
      </c>
      <c r="DU45" s="421">
        <v>-6530587</v>
      </c>
      <c r="DV45" s="422">
        <v>-3682353</v>
      </c>
      <c r="DW45" s="319">
        <v>3552378</v>
      </c>
      <c r="DX45" s="320">
        <f>SUM(DW42:DW45)</f>
        <v>49220145</v>
      </c>
      <c r="DY45" s="416"/>
    </row>
    <row r="46" spans="2:129" ht="12.75" hidden="1" thickTop="1">
      <c r="B46" s="742" t="s">
        <v>484</v>
      </c>
      <c r="C46" s="743" t="s">
        <v>702</v>
      </c>
      <c r="D46" s="429">
        <v>0</v>
      </c>
      <c r="E46" s="416">
        <v>0</v>
      </c>
      <c r="F46" s="416">
        <v>0</v>
      </c>
      <c r="G46" s="416">
        <v>0</v>
      </c>
      <c r="H46" s="416">
        <v>0</v>
      </c>
      <c r="I46" s="416">
        <v>0</v>
      </c>
      <c r="J46" s="416">
        <v>0</v>
      </c>
      <c r="K46" s="417">
        <v>0</v>
      </c>
      <c r="L46" s="416">
        <v>0</v>
      </c>
      <c r="M46" s="416">
        <v>0</v>
      </c>
      <c r="N46" s="416">
        <v>0</v>
      </c>
      <c r="O46" s="416">
        <v>0</v>
      </c>
      <c r="P46" s="416">
        <v>36</v>
      </c>
      <c r="Q46" s="416">
        <v>0</v>
      </c>
      <c r="R46" s="416">
        <v>185</v>
      </c>
      <c r="S46" s="416">
        <v>1908</v>
      </c>
      <c r="T46" s="416">
        <v>611</v>
      </c>
      <c r="U46" s="416">
        <v>0</v>
      </c>
      <c r="V46" s="416">
        <v>-4169</v>
      </c>
      <c r="W46" s="416">
        <v>0</v>
      </c>
      <c r="X46" s="416">
        <v>227823</v>
      </c>
      <c r="Y46" s="416">
        <v>0</v>
      </c>
      <c r="Z46" s="416">
        <v>2515</v>
      </c>
      <c r="AA46" s="416">
        <v>0</v>
      </c>
      <c r="AB46" s="416">
        <v>0</v>
      </c>
      <c r="AC46" s="416">
        <v>0</v>
      </c>
      <c r="AD46" s="416">
        <v>11860</v>
      </c>
      <c r="AE46" s="416">
        <v>0</v>
      </c>
      <c r="AF46" s="416">
        <v>0</v>
      </c>
      <c r="AG46" s="416">
        <v>2651</v>
      </c>
      <c r="AH46" s="416">
        <v>-28</v>
      </c>
      <c r="AI46" s="416">
        <v>0</v>
      </c>
      <c r="AJ46" s="416">
        <v>635</v>
      </c>
      <c r="AK46" s="416">
        <v>0</v>
      </c>
      <c r="AL46" s="416">
        <v>306</v>
      </c>
      <c r="AM46" s="416">
        <v>72336</v>
      </c>
      <c r="AN46" s="416">
        <v>14102</v>
      </c>
      <c r="AO46" s="416">
        <v>114716</v>
      </c>
      <c r="AP46" s="416">
        <v>1923</v>
      </c>
      <c r="AQ46" s="416">
        <v>-167</v>
      </c>
      <c r="AR46" s="416">
        <v>16271992</v>
      </c>
      <c r="AS46" s="416">
        <v>5184921</v>
      </c>
      <c r="AT46" s="416">
        <v>-4844</v>
      </c>
      <c r="AU46" s="416">
        <v>165511</v>
      </c>
      <c r="AV46" s="416">
        <v>-864</v>
      </c>
      <c r="AW46" s="416">
        <v>4094</v>
      </c>
      <c r="AX46" s="416">
        <v>5898</v>
      </c>
      <c r="AY46" s="416">
        <v>-50</v>
      </c>
      <c r="AZ46" s="416">
        <v>41171</v>
      </c>
      <c r="BA46" s="416">
        <v>1452</v>
      </c>
      <c r="BB46" s="416">
        <v>150596</v>
      </c>
      <c r="BC46" s="416">
        <v>87</v>
      </c>
      <c r="BD46" s="416">
        <v>260</v>
      </c>
      <c r="BE46" s="416">
        <v>0</v>
      </c>
      <c r="BF46" s="416">
        <v>57359</v>
      </c>
      <c r="BG46" s="416">
        <v>15157</v>
      </c>
      <c r="BH46" s="416">
        <v>0</v>
      </c>
      <c r="BI46" s="416">
        <v>0</v>
      </c>
      <c r="BJ46" s="416">
        <v>4120</v>
      </c>
      <c r="BK46" s="416">
        <v>3336</v>
      </c>
      <c r="BL46" s="416">
        <v>133</v>
      </c>
      <c r="BM46" s="416">
        <v>7252</v>
      </c>
      <c r="BN46" s="416">
        <v>47085</v>
      </c>
      <c r="BO46" s="416">
        <v>0</v>
      </c>
      <c r="BP46" s="416">
        <v>1742</v>
      </c>
      <c r="BQ46" s="416">
        <v>0</v>
      </c>
      <c r="BR46" s="416">
        <v>-50</v>
      </c>
      <c r="BS46" s="416">
        <v>-50</v>
      </c>
      <c r="BT46" s="416">
        <v>832</v>
      </c>
      <c r="BU46" s="416">
        <v>0</v>
      </c>
      <c r="BV46" s="416">
        <v>77</v>
      </c>
      <c r="BW46" s="416">
        <v>0</v>
      </c>
      <c r="BX46" s="416">
        <v>0</v>
      </c>
      <c r="BY46" s="416">
        <v>0</v>
      </c>
      <c r="BZ46" s="416">
        <v>0</v>
      </c>
      <c r="CA46" s="416">
        <v>0</v>
      </c>
      <c r="CB46" s="416">
        <v>0</v>
      </c>
      <c r="CC46" s="416">
        <v>0</v>
      </c>
      <c r="CD46" s="416">
        <v>0</v>
      </c>
      <c r="CE46" s="416">
        <v>0</v>
      </c>
      <c r="CF46" s="416">
        <v>0</v>
      </c>
      <c r="CG46" s="416">
        <v>0</v>
      </c>
      <c r="CH46" s="416">
        <v>0</v>
      </c>
      <c r="CI46" s="416">
        <v>0</v>
      </c>
      <c r="CJ46" s="416">
        <v>0</v>
      </c>
      <c r="CK46" s="416">
        <v>0</v>
      </c>
      <c r="CL46" s="416">
        <v>0</v>
      </c>
      <c r="CM46" s="416">
        <v>0</v>
      </c>
      <c r="CN46" s="416">
        <v>0</v>
      </c>
      <c r="CO46" s="416">
        <v>358</v>
      </c>
      <c r="CP46" s="416">
        <v>18</v>
      </c>
      <c r="CQ46" s="416">
        <v>0</v>
      </c>
      <c r="CR46" s="416">
        <v>375</v>
      </c>
      <c r="CS46" s="416">
        <v>0</v>
      </c>
      <c r="CT46" s="416">
        <v>0</v>
      </c>
      <c r="CU46" s="416">
        <v>0</v>
      </c>
      <c r="CV46" s="416">
        <v>0</v>
      </c>
      <c r="CW46" s="416">
        <v>0</v>
      </c>
      <c r="CX46" s="416">
        <v>0</v>
      </c>
      <c r="CY46" s="416">
        <v>0</v>
      </c>
      <c r="CZ46" s="416">
        <v>0</v>
      </c>
      <c r="DA46" s="416">
        <v>0</v>
      </c>
      <c r="DB46" s="416">
        <v>0</v>
      </c>
      <c r="DC46" s="416">
        <v>0</v>
      </c>
      <c r="DD46" s="416">
        <v>0</v>
      </c>
      <c r="DE46" s="416">
        <v>4</v>
      </c>
      <c r="DF46" s="416">
        <v>0</v>
      </c>
      <c r="DG46" s="416">
        <v>1964</v>
      </c>
      <c r="DH46" s="897">
        <v>22407179</v>
      </c>
      <c r="DI46" s="416">
        <v>0</v>
      </c>
      <c r="DJ46" s="416">
        <v>659985</v>
      </c>
      <c r="DK46" s="416">
        <v>0</v>
      </c>
      <c r="DL46" s="416">
        <v>0</v>
      </c>
      <c r="DM46" s="417">
        <v>0</v>
      </c>
      <c r="DN46" s="416">
        <v>-739008</v>
      </c>
      <c r="DO46" s="416">
        <v>12099075</v>
      </c>
      <c r="DP46" s="416">
        <v>12020052</v>
      </c>
      <c r="DQ46" s="416">
        <v>34427231</v>
      </c>
      <c r="DR46" s="416">
        <v>179728079</v>
      </c>
      <c r="DS46" s="416">
        <v>191748131</v>
      </c>
      <c r="DT46" s="416">
        <v>214155310</v>
      </c>
      <c r="DU46" s="416">
        <v>-15911526</v>
      </c>
      <c r="DV46" s="419">
        <v>175836605</v>
      </c>
      <c r="DW46" s="321">
        <v>198243784</v>
      </c>
      <c r="DX46" s="322"/>
      <c r="DY46" s="416"/>
    </row>
    <row r="47" spans="2:129" ht="12.75" hidden="1" thickTop="1">
      <c r="B47" s="742" t="s">
        <v>485</v>
      </c>
      <c r="C47" s="743" t="s">
        <v>703</v>
      </c>
      <c r="D47" s="429">
        <v>0</v>
      </c>
      <c r="E47" s="416">
        <v>0</v>
      </c>
      <c r="F47" s="416">
        <v>0</v>
      </c>
      <c r="G47" s="416">
        <v>0</v>
      </c>
      <c r="H47" s="416">
        <v>0</v>
      </c>
      <c r="I47" s="416">
        <v>0</v>
      </c>
      <c r="J47" s="416">
        <v>303</v>
      </c>
      <c r="K47" s="417">
        <v>0</v>
      </c>
      <c r="L47" s="416">
        <v>107572</v>
      </c>
      <c r="M47" s="416">
        <v>1777</v>
      </c>
      <c r="N47" s="416">
        <v>0</v>
      </c>
      <c r="O47" s="416">
        <v>0</v>
      </c>
      <c r="P47" s="416">
        <v>96</v>
      </c>
      <c r="Q47" s="416">
        <v>0</v>
      </c>
      <c r="R47" s="416">
        <v>13227</v>
      </c>
      <c r="S47" s="416">
        <v>63689</v>
      </c>
      <c r="T47" s="416">
        <v>33</v>
      </c>
      <c r="U47" s="416">
        <v>14225</v>
      </c>
      <c r="V47" s="416">
        <v>43118</v>
      </c>
      <c r="W47" s="416">
        <v>0</v>
      </c>
      <c r="X47" s="416">
        <v>11866</v>
      </c>
      <c r="Y47" s="416">
        <v>0</v>
      </c>
      <c r="Z47" s="416">
        <v>6</v>
      </c>
      <c r="AA47" s="416">
        <v>0</v>
      </c>
      <c r="AB47" s="416">
        <v>0</v>
      </c>
      <c r="AC47" s="416">
        <v>10071</v>
      </c>
      <c r="AD47" s="416">
        <v>7848</v>
      </c>
      <c r="AE47" s="416">
        <v>3897</v>
      </c>
      <c r="AF47" s="416">
        <v>74</v>
      </c>
      <c r="AG47" s="416">
        <v>34129</v>
      </c>
      <c r="AH47" s="416">
        <v>4706</v>
      </c>
      <c r="AI47" s="416">
        <v>1407</v>
      </c>
      <c r="AJ47" s="416">
        <v>193</v>
      </c>
      <c r="AK47" s="416">
        <v>1024</v>
      </c>
      <c r="AL47" s="416">
        <v>36</v>
      </c>
      <c r="AM47" s="416">
        <v>33077</v>
      </c>
      <c r="AN47" s="416">
        <v>0</v>
      </c>
      <c r="AO47" s="416">
        <v>15981</v>
      </c>
      <c r="AP47" s="416">
        <v>176</v>
      </c>
      <c r="AQ47" s="416">
        <v>0</v>
      </c>
      <c r="AR47" s="416">
        <v>321780</v>
      </c>
      <c r="AS47" s="416">
        <v>1197329</v>
      </c>
      <c r="AT47" s="416">
        <v>3670468</v>
      </c>
      <c r="AU47" s="416">
        <v>797855</v>
      </c>
      <c r="AV47" s="416">
        <v>226587</v>
      </c>
      <c r="AW47" s="416">
        <v>223907</v>
      </c>
      <c r="AX47" s="416">
        <v>463259</v>
      </c>
      <c r="AY47" s="416">
        <v>2200</v>
      </c>
      <c r="AZ47" s="416">
        <v>738684</v>
      </c>
      <c r="BA47" s="416">
        <v>98067</v>
      </c>
      <c r="BB47" s="416">
        <v>217772</v>
      </c>
      <c r="BC47" s="416">
        <v>11993</v>
      </c>
      <c r="BD47" s="416">
        <v>14207</v>
      </c>
      <c r="BE47" s="416">
        <v>19</v>
      </c>
      <c r="BF47" s="416">
        <v>41701</v>
      </c>
      <c r="BG47" s="416">
        <v>106434</v>
      </c>
      <c r="BH47" s="416">
        <v>0</v>
      </c>
      <c r="BI47" s="416">
        <v>0</v>
      </c>
      <c r="BJ47" s="416">
        <v>41885</v>
      </c>
      <c r="BK47" s="416">
        <v>787785</v>
      </c>
      <c r="BL47" s="416">
        <v>9542</v>
      </c>
      <c r="BM47" s="416">
        <v>32084</v>
      </c>
      <c r="BN47" s="416">
        <v>113025</v>
      </c>
      <c r="BO47" s="416">
        <v>0</v>
      </c>
      <c r="BP47" s="416">
        <v>401775</v>
      </c>
      <c r="BQ47" s="416">
        <v>99742</v>
      </c>
      <c r="BR47" s="416">
        <v>147779</v>
      </c>
      <c r="BS47" s="416">
        <v>280402</v>
      </c>
      <c r="BT47" s="416">
        <v>51721</v>
      </c>
      <c r="BU47" s="416">
        <v>0</v>
      </c>
      <c r="BV47" s="416">
        <v>1754</v>
      </c>
      <c r="BW47" s="416">
        <v>55</v>
      </c>
      <c r="BX47" s="416">
        <v>3397</v>
      </c>
      <c r="BY47" s="416">
        <v>0</v>
      </c>
      <c r="BZ47" s="416">
        <v>0</v>
      </c>
      <c r="CA47" s="416">
        <v>0</v>
      </c>
      <c r="CB47" s="416">
        <v>0</v>
      </c>
      <c r="CC47" s="416">
        <v>0</v>
      </c>
      <c r="CD47" s="416">
        <v>0</v>
      </c>
      <c r="CE47" s="416">
        <v>0</v>
      </c>
      <c r="CF47" s="416">
        <v>1232</v>
      </c>
      <c r="CG47" s="416">
        <v>0</v>
      </c>
      <c r="CH47" s="416">
        <v>0</v>
      </c>
      <c r="CI47" s="416">
        <v>0</v>
      </c>
      <c r="CJ47" s="416">
        <v>692</v>
      </c>
      <c r="CK47" s="416">
        <v>0</v>
      </c>
      <c r="CL47" s="416">
        <v>0</v>
      </c>
      <c r="CM47" s="416">
        <v>0</v>
      </c>
      <c r="CN47" s="416">
        <v>0</v>
      </c>
      <c r="CO47" s="416">
        <v>1311</v>
      </c>
      <c r="CP47" s="416">
        <v>8534</v>
      </c>
      <c r="CQ47" s="416">
        <v>0</v>
      </c>
      <c r="CR47" s="416">
        <v>2492</v>
      </c>
      <c r="CS47" s="416">
        <v>192136</v>
      </c>
      <c r="CT47" s="416">
        <v>1888</v>
      </c>
      <c r="CU47" s="416">
        <v>5131</v>
      </c>
      <c r="CV47" s="416">
        <v>2766</v>
      </c>
      <c r="CW47" s="416">
        <v>0</v>
      </c>
      <c r="CX47" s="416">
        <v>0</v>
      </c>
      <c r="CY47" s="416">
        <v>30972</v>
      </c>
      <c r="CZ47" s="416">
        <v>798</v>
      </c>
      <c r="DA47" s="416">
        <v>0</v>
      </c>
      <c r="DB47" s="416">
        <v>8631</v>
      </c>
      <c r="DC47" s="416">
        <v>6959</v>
      </c>
      <c r="DD47" s="416">
        <v>5924</v>
      </c>
      <c r="DE47" s="416">
        <v>3055</v>
      </c>
      <c r="DF47" s="416">
        <v>10285</v>
      </c>
      <c r="DG47" s="416">
        <v>9292</v>
      </c>
      <c r="DH47" s="897">
        <v>10763837</v>
      </c>
      <c r="DI47" s="416">
        <v>7695</v>
      </c>
      <c r="DJ47" s="416">
        <v>80948</v>
      </c>
      <c r="DK47" s="416">
        <v>0</v>
      </c>
      <c r="DL47" s="416">
        <v>0</v>
      </c>
      <c r="DM47" s="417">
        <v>0</v>
      </c>
      <c r="DN47" s="416">
        <v>0</v>
      </c>
      <c r="DO47" s="416">
        <v>9232</v>
      </c>
      <c r="DP47" s="416">
        <v>97875</v>
      </c>
      <c r="DQ47" s="416">
        <v>10861712</v>
      </c>
      <c r="DR47" s="416">
        <v>27874183</v>
      </c>
      <c r="DS47" s="416">
        <v>27972058</v>
      </c>
      <c r="DT47" s="416">
        <v>38735895</v>
      </c>
      <c r="DU47" s="416">
        <v>-8515332</v>
      </c>
      <c r="DV47" s="419">
        <v>19456726</v>
      </c>
      <c r="DW47" s="321">
        <v>30220563</v>
      </c>
      <c r="DX47" s="322">
        <f>SUM(DW46:DW47)</f>
        <v>228464347</v>
      </c>
      <c r="DY47" s="416"/>
    </row>
    <row r="48" spans="2:129" ht="12.75" hidden="1" thickTop="1">
      <c r="B48" s="749" t="s">
        <v>486</v>
      </c>
      <c r="C48" s="750" t="s">
        <v>610</v>
      </c>
      <c r="D48" s="429">
        <v>0</v>
      </c>
      <c r="E48" s="416">
        <v>0</v>
      </c>
      <c r="F48" s="416">
        <v>0</v>
      </c>
      <c r="G48" s="416">
        <v>627</v>
      </c>
      <c r="H48" s="416">
        <v>5292</v>
      </c>
      <c r="I48" s="416">
        <v>0</v>
      </c>
      <c r="J48" s="416">
        <v>0</v>
      </c>
      <c r="K48" s="417">
        <v>0</v>
      </c>
      <c r="L48" s="416">
        <v>0</v>
      </c>
      <c r="M48" s="416">
        <v>0</v>
      </c>
      <c r="N48" s="416">
        <v>0</v>
      </c>
      <c r="O48" s="416">
        <v>0</v>
      </c>
      <c r="P48" s="416">
        <v>0</v>
      </c>
      <c r="Q48" s="416">
        <v>0</v>
      </c>
      <c r="R48" s="416">
        <v>4692</v>
      </c>
      <c r="S48" s="416">
        <v>34785</v>
      </c>
      <c r="T48" s="416">
        <v>0</v>
      </c>
      <c r="U48" s="416">
        <v>0</v>
      </c>
      <c r="V48" s="416">
        <v>0</v>
      </c>
      <c r="W48" s="416">
        <v>0</v>
      </c>
      <c r="X48" s="416">
        <v>0</v>
      </c>
      <c r="Y48" s="416">
        <v>0</v>
      </c>
      <c r="Z48" s="416">
        <v>0</v>
      </c>
      <c r="AA48" s="416">
        <v>0</v>
      </c>
      <c r="AB48" s="416">
        <v>0</v>
      </c>
      <c r="AC48" s="416">
        <v>0</v>
      </c>
      <c r="AD48" s="416">
        <v>0</v>
      </c>
      <c r="AE48" s="416">
        <v>0</v>
      </c>
      <c r="AF48" s="416">
        <v>0</v>
      </c>
      <c r="AG48" s="416">
        <v>0</v>
      </c>
      <c r="AH48" s="416">
        <v>0</v>
      </c>
      <c r="AI48" s="416">
        <v>0</v>
      </c>
      <c r="AJ48" s="416">
        <v>0</v>
      </c>
      <c r="AK48" s="416">
        <v>10141</v>
      </c>
      <c r="AL48" s="416">
        <v>0</v>
      </c>
      <c r="AM48" s="416">
        <v>0</v>
      </c>
      <c r="AN48" s="416">
        <v>0</v>
      </c>
      <c r="AO48" s="416">
        <v>0</v>
      </c>
      <c r="AP48" s="416">
        <v>281</v>
      </c>
      <c r="AQ48" s="416">
        <v>0</v>
      </c>
      <c r="AR48" s="416">
        <v>0</v>
      </c>
      <c r="AS48" s="416">
        <v>2219</v>
      </c>
      <c r="AT48" s="416">
        <v>2178342</v>
      </c>
      <c r="AU48" s="416">
        <v>86174</v>
      </c>
      <c r="AV48" s="416">
        <v>17521</v>
      </c>
      <c r="AW48" s="416">
        <v>471</v>
      </c>
      <c r="AX48" s="416">
        <v>49683</v>
      </c>
      <c r="AY48" s="416">
        <v>0</v>
      </c>
      <c r="AZ48" s="416">
        <v>0</v>
      </c>
      <c r="BA48" s="416">
        <v>0</v>
      </c>
      <c r="BB48" s="416">
        <v>0</v>
      </c>
      <c r="BC48" s="416">
        <v>0</v>
      </c>
      <c r="BD48" s="416">
        <v>89</v>
      </c>
      <c r="BE48" s="416">
        <v>0</v>
      </c>
      <c r="BF48" s="416">
        <v>0</v>
      </c>
      <c r="BG48" s="416">
        <v>456</v>
      </c>
      <c r="BH48" s="416">
        <v>0</v>
      </c>
      <c r="BI48" s="416">
        <v>0</v>
      </c>
      <c r="BJ48" s="416">
        <v>0</v>
      </c>
      <c r="BK48" s="416">
        <v>1763185</v>
      </c>
      <c r="BL48" s="416">
        <v>13765</v>
      </c>
      <c r="BM48" s="416">
        <v>0</v>
      </c>
      <c r="BN48" s="416">
        <v>164976</v>
      </c>
      <c r="BO48" s="416">
        <v>0</v>
      </c>
      <c r="BP48" s="416">
        <v>22591990</v>
      </c>
      <c r="BQ48" s="416">
        <v>6698171</v>
      </c>
      <c r="BR48" s="416">
        <v>6364949</v>
      </c>
      <c r="BS48" s="416">
        <v>3004628</v>
      </c>
      <c r="BT48" s="416">
        <v>0</v>
      </c>
      <c r="BU48" s="416">
        <v>0</v>
      </c>
      <c r="BV48" s="416">
        <v>0</v>
      </c>
      <c r="BW48" s="416">
        <v>0</v>
      </c>
      <c r="BX48" s="416">
        <v>0</v>
      </c>
      <c r="BY48" s="416">
        <v>0</v>
      </c>
      <c r="BZ48" s="416">
        <v>0</v>
      </c>
      <c r="CA48" s="416">
        <v>8789</v>
      </c>
      <c r="CB48" s="416">
        <v>3572</v>
      </c>
      <c r="CC48" s="416">
        <v>1048</v>
      </c>
      <c r="CD48" s="416">
        <v>0</v>
      </c>
      <c r="CE48" s="416">
        <v>0</v>
      </c>
      <c r="CF48" s="416">
        <v>43119</v>
      </c>
      <c r="CG48" s="416">
        <v>0</v>
      </c>
      <c r="CH48" s="416">
        <v>0</v>
      </c>
      <c r="CI48" s="416">
        <v>0</v>
      </c>
      <c r="CJ48" s="416">
        <v>274</v>
      </c>
      <c r="CK48" s="416">
        <v>0</v>
      </c>
      <c r="CL48" s="416">
        <v>0</v>
      </c>
      <c r="CM48" s="416">
        <v>0</v>
      </c>
      <c r="CN48" s="416">
        <v>0</v>
      </c>
      <c r="CO48" s="416">
        <v>0</v>
      </c>
      <c r="CP48" s="416">
        <v>43</v>
      </c>
      <c r="CQ48" s="416">
        <v>0</v>
      </c>
      <c r="CR48" s="416">
        <v>0</v>
      </c>
      <c r="CS48" s="416">
        <v>0</v>
      </c>
      <c r="CT48" s="416">
        <v>0</v>
      </c>
      <c r="CU48" s="416">
        <v>0</v>
      </c>
      <c r="CV48" s="416">
        <v>0</v>
      </c>
      <c r="CW48" s="416">
        <v>0</v>
      </c>
      <c r="CX48" s="416">
        <v>10900</v>
      </c>
      <c r="CY48" s="416">
        <v>14808</v>
      </c>
      <c r="CZ48" s="416">
        <v>0</v>
      </c>
      <c r="DA48" s="416">
        <v>0</v>
      </c>
      <c r="DB48" s="416">
        <v>0</v>
      </c>
      <c r="DC48" s="416">
        <v>0</v>
      </c>
      <c r="DD48" s="416">
        <v>0</v>
      </c>
      <c r="DE48" s="416">
        <v>0</v>
      </c>
      <c r="DF48" s="416">
        <v>0</v>
      </c>
      <c r="DG48" s="416">
        <v>8598</v>
      </c>
      <c r="DH48" s="897">
        <v>43083588</v>
      </c>
      <c r="DI48" s="416">
        <v>0</v>
      </c>
      <c r="DJ48" s="416">
        <v>273544</v>
      </c>
      <c r="DK48" s="416">
        <v>4460</v>
      </c>
      <c r="DL48" s="416">
        <v>0</v>
      </c>
      <c r="DM48" s="417">
        <v>2166</v>
      </c>
      <c r="DN48" s="416">
        <v>165816</v>
      </c>
      <c r="DO48" s="416">
        <v>-3981031</v>
      </c>
      <c r="DP48" s="416">
        <v>-3535045</v>
      </c>
      <c r="DQ48" s="416">
        <v>39548543</v>
      </c>
      <c r="DR48" s="416">
        <v>87978660</v>
      </c>
      <c r="DS48" s="416">
        <v>84443615</v>
      </c>
      <c r="DT48" s="416">
        <v>127527203</v>
      </c>
      <c r="DU48" s="416">
        <v>-26637602</v>
      </c>
      <c r="DV48" s="419">
        <v>57806013</v>
      </c>
      <c r="DW48" s="323">
        <v>100889601</v>
      </c>
      <c r="DX48" s="324"/>
      <c r="DY48" s="416"/>
    </row>
    <row r="49" spans="2:129" ht="12.75" hidden="1" thickTop="1">
      <c r="B49" s="749" t="s">
        <v>487</v>
      </c>
      <c r="C49" s="750" t="s">
        <v>704</v>
      </c>
      <c r="D49" s="429">
        <v>34488</v>
      </c>
      <c r="E49" s="416">
        <v>13768</v>
      </c>
      <c r="F49" s="416">
        <v>1542</v>
      </c>
      <c r="G49" s="416">
        <v>5113</v>
      </c>
      <c r="H49" s="416">
        <v>33232</v>
      </c>
      <c r="I49" s="416">
        <v>0</v>
      </c>
      <c r="J49" s="416">
        <v>237777</v>
      </c>
      <c r="K49" s="417">
        <v>0</v>
      </c>
      <c r="L49" s="416">
        <v>1081359</v>
      </c>
      <c r="M49" s="416">
        <v>179937</v>
      </c>
      <c r="N49" s="416">
        <v>62752</v>
      </c>
      <c r="O49" s="416">
        <v>0</v>
      </c>
      <c r="P49" s="416">
        <v>703</v>
      </c>
      <c r="Q49" s="416">
        <v>60176</v>
      </c>
      <c r="R49" s="416">
        <v>765714</v>
      </c>
      <c r="S49" s="416">
        <v>902718</v>
      </c>
      <c r="T49" s="416">
        <v>70616</v>
      </c>
      <c r="U49" s="416">
        <v>103973</v>
      </c>
      <c r="V49" s="416">
        <v>27658</v>
      </c>
      <c r="W49" s="416">
        <v>18</v>
      </c>
      <c r="X49" s="416">
        <v>427640</v>
      </c>
      <c r="Y49" s="416">
        <v>435</v>
      </c>
      <c r="Z49" s="416">
        <v>101076</v>
      </c>
      <c r="AA49" s="416">
        <v>0</v>
      </c>
      <c r="AB49" s="416">
        <v>0</v>
      </c>
      <c r="AC49" s="416">
        <v>341418</v>
      </c>
      <c r="AD49" s="416">
        <v>149842</v>
      </c>
      <c r="AE49" s="416">
        <v>668716</v>
      </c>
      <c r="AF49" s="416">
        <v>941261</v>
      </c>
      <c r="AG49" s="416">
        <v>111285</v>
      </c>
      <c r="AH49" s="416">
        <v>265793</v>
      </c>
      <c r="AI49" s="416">
        <v>42088</v>
      </c>
      <c r="AJ49" s="416">
        <v>6975</v>
      </c>
      <c r="AK49" s="416">
        <v>267770</v>
      </c>
      <c r="AL49" s="416">
        <v>2029</v>
      </c>
      <c r="AM49" s="416">
        <v>342901</v>
      </c>
      <c r="AN49" s="416">
        <v>329</v>
      </c>
      <c r="AO49" s="416">
        <v>1223</v>
      </c>
      <c r="AP49" s="416">
        <v>49570</v>
      </c>
      <c r="AQ49" s="416">
        <v>175</v>
      </c>
      <c r="AR49" s="416">
        <v>658657</v>
      </c>
      <c r="AS49" s="416">
        <v>160010</v>
      </c>
      <c r="AT49" s="416">
        <v>5931859</v>
      </c>
      <c r="AU49" s="416">
        <v>3345148</v>
      </c>
      <c r="AV49" s="416">
        <v>880644</v>
      </c>
      <c r="AW49" s="416">
        <v>1468900</v>
      </c>
      <c r="AX49" s="416">
        <v>1262049</v>
      </c>
      <c r="AY49" s="416">
        <v>37823</v>
      </c>
      <c r="AZ49" s="416">
        <v>1311737</v>
      </c>
      <c r="BA49" s="416">
        <v>304680</v>
      </c>
      <c r="BB49" s="416">
        <v>162627</v>
      </c>
      <c r="BC49" s="416">
        <v>23659</v>
      </c>
      <c r="BD49" s="416">
        <v>24747</v>
      </c>
      <c r="BE49" s="416">
        <v>39</v>
      </c>
      <c r="BF49" s="416">
        <v>93960</v>
      </c>
      <c r="BG49" s="416">
        <v>237494</v>
      </c>
      <c r="BH49" s="416">
        <v>0</v>
      </c>
      <c r="BI49" s="416">
        <v>0</v>
      </c>
      <c r="BJ49" s="416">
        <v>52155</v>
      </c>
      <c r="BK49" s="416">
        <v>5797744</v>
      </c>
      <c r="BL49" s="416">
        <v>16203</v>
      </c>
      <c r="BM49" s="416">
        <v>98958</v>
      </c>
      <c r="BN49" s="416">
        <v>266399</v>
      </c>
      <c r="BO49" s="416">
        <v>557</v>
      </c>
      <c r="BP49" s="416">
        <v>4618089</v>
      </c>
      <c r="BQ49" s="416">
        <v>3702774</v>
      </c>
      <c r="BR49" s="416">
        <v>1062948</v>
      </c>
      <c r="BS49" s="416">
        <v>196756</v>
      </c>
      <c r="BT49" s="416">
        <v>118509</v>
      </c>
      <c r="BU49" s="416">
        <v>18426</v>
      </c>
      <c r="BV49" s="416">
        <v>21890</v>
      </c>
      <c r="BW49" s="416">
        <v>5001</v>
      </c>
      <c r="BX49" s="416">
        <v>2247769</v>
      </c>
      <c r="BY49" s="416">
        <v>19085</v>
      </c>
      <c r="BZ49" s="416">
        <v>2698</v>
      </c>
      <c r="CA49" s="416">
        <v>39067</v>
      </c>
      <c r="CB49" s="416">
        <v>64831</v>
      </c>
      <c r="CC49" s="416">
        <v>5409</v>
      </c>
      <c r="CD49" s="416">
        <v>220399</v>
      </c>
      <c r="CE49" s="416">
        <v>0</v>
      </c>
      <c r="CF49" s="416">
        <v>78511</v>
      </c>
      <c r="CG49" s="416">
        <v>2089</v>
      </c>
      <c r="CH49" s="416">
        <v>649</v>
      </c>
      <c r="CI49" s="416">
        <v>48045</v>
      </c>
      <c r="CJ49" s="416">
        <v>324414</v>
      </c>
      <c r="CK49" s="416">
        <v>53758</v>
      </c>
      <c r="CL49" s="416">
        <v>778</v>
      </c>
      <c r="CM49" s="416">
        <v>8804</v>
      </c>
      <c r="CN49" s="416">
        <v>726</v>
      </c>
      <c r="CO49" s="416">
        <v>8509</v>
      </c>
      <c r="CP49" s="416">
        <v>654366</v>
      </c>
      <c r="CQ49" s="416">
        <v>14759</v>
      </c>
      <c r="CR49" s="416">
        <v>10450</v>
      </c>
      <c r="CS49" s="416">
        <v>93002</v>
      </c>
      <c r="CT49" s="416">
        <v>21233</v>
      </c>
      <c r="CU49" s="416">
        <v>18881</v>
      </c>
      <c r="CV49" s="416">
        <v>85528</v>
      </c>
      <c r="CW49" s="416">
        <v>461</v>
      </c>
      <c r="CX49" s="416">
        <v>43608</v>
      </c>
      <c r="CY49" s="416">
        <v>310012</v>
      </c>
      <c r="CZ49" s="416">
        <v>28655</v>
      </c>
      <c r="DA49" s="416">
        <v>9966</v>
      </c>
      <c r="DB49" s="416">
        <v>182740</v>
      </c>
      <c r="DC49" s="416">
        <v>23071</v>
      </c>
      <c r="DD49" s="416">
        <v>76314</v>
      </c>
      <c r="DE49" s="416">
        <v>117857</v>
      </c>
      <c r="DF49" s="416">
        <v>7375</v>
      </c>
      <c r="DG49" s="416">
        <v>19427</v>
      </c>
      <c r="DH49" s="897">
        <v>44025758</v>
      </c>
      <c r="DI49" s="416">
        <v>198162</v>
      </c>
      <c r="DJ49" s="416">
        <v>1959808</v>
      </c>
      <c r="DK49" s="416">
        <v>0</v>
      </c>
      <c r="DL49" s="416">
        <v>0</v>
      </c>
      <c r="DM49" s="417">
        <v>11656</v>
      </c>
      <c r="DN49" s="416">
        <v>3800208</v>
      </c>
      <c r="DO49" s="416">
        <v>836346</v>
      </c>
      <c r="DP49" s="416">
        <v>6806180</v>
      </c>
      <c r="DQ49" s="416">
        <v>50831938</v>
      </c>
      <c r="DR49" s="416">
        <v>41571499</v>
      </c>
      <c r="DS49" s="416">
        <v>48377679</v>
      </c>
      <c r="DT49" s="416">
        <v>92403437</v>
      </c>
      <c r="DU49" s="416">
        <v>-38461162</v>
      </c>
      <c r="DV49" s="419">
        <v>9916517</v>
      </c>
      <c r="DW49" s="323">
        <v>53942275</v>
      </c>
      <c r="DX49" s="324">
        <f>SUM(DW48:DW49)</f>
        <v>154831876</v>
      </c>
      <c r="DY49" s="416"/>
    </row>
    <row r="50" spans="2:129" ht="12.75" hidden="1" thickTop="1">
      <c r="B50" s="756" t="s">
        <v>488</v>
      </c>
      <c r="C50" s="757" t="s">
        <v>705</v>
      </c>
      <c r="D50" s="429">
        <v>0</v>
      </c>
      <c r="E50" s="416">
        <v>0</v>
      </c>
      <c r="F50" s="416">
        <v>0</v>
      </c>
      <c r="G50" s="416">
        <v>5355</v>
      </c>
      <c r="H50" s="421">
        <v>0</v>
      </c>
      <c r="I50" s="416">
        <v>0</v>
      </c>
      <c r="J50" s="416">
        <v>75617</v>
      </c>
      <c r="K50" s="417">
        <v>0</v>
      </c>
      <c r="L50" s="416">
        <v>0</v>
      </c>
      <c r="M50" s="416">
        <v>0</v>
      </c>
      <c r="N50" s="416">
        <v>0</v>
      </c>
      <c r="O50" s="416">
        <v>0</v>
      </c>
      <c r="P50" s="416">
        <v>0</v>
      </c>
      <c r="Q50" s="416">
        <v>0</v>
      </c>
      <c r="R50" s="416">
        <v>3644</v>
      </c>
      <c r="S50" s="416">
        <v>22051</v>
      </c>
      <c r="T50" s="416">
        <v>0</v>
      </c>
      <c r="U50" s="416">
        <v>0</v>
      </c>
      <c r="V50" s="416">
        <v>0</v>
      </c>
      <c r="W50" s="416">
        <v>0</v>
      </c>
      <c r="X50" s="416">
        <v>0</v>
      </c>
      <c r="Y50" s="416">
        <v>0</v>
      </c>
      <c r="Z50" s="416">
        <v>0</v>
      </c>
      <c r="AA50" s="416">
        <v>0</v>
      </c>
      <c r="AB50" s="416">
        <v>0</v>
      </c>
      <c r="AC50" s="416">
        <v>0</v>
      </c>
      <c r="AD50" s="416">
        <v>0</v>
      </c>
      <c r="AE50" s="416">
        <v>4772</v>
      </c>
      <c r="AF50" s="416">
        <v>41229</v>
      </c>
      <c r="AG50" s="416">
        <v>730787</v>
      </c>
      <c r="AH50" s="416">
        <v>0</v>
      </c>
      <c r="AI50" s="416">
        <v>0</v>
      </c>
      <c r="AJ50" s="416">
        <v>9032</v>
      </c>
      <c r="AK50" s="416">
        <v>24105</v>
      </c>
      <c r="AL50" s="416">
        <v>705</v>
      </c>
      <c r="AM50" s="416">
        <v>144416</v>
      </c>
      <c r="AN50" s="416">
        <v>19</v>
      </c>
      <c r="AO50" s="416">
        <v>171</v>
      </c>
      <c r="AP50" s="416">
        <v>27976</v>
      </c>
      <c r="AQ50" s="416">
        <v>5298</v>
      </c>
      <c r="AR50" s="416">
        <v>177414</v>
      </c>
      <c r="AS50" s="416">
        <v>38717</v>
      </c>
      <c r="AT50" s="416">
        <v>174348</v>
      </c>
      <c r="AU50" s="416">
        <v>194527</v>
      </c>
      <c r="AV50" s="416">
        <v>12766921</v>
      </c>
      <c r="AW50" s="416">
        <v>4095178</v>
      </c>
      <c r="AX50" s="416">
        <v>885336</v>
      </c>
      <c r="AY50" s="416">
        <v>45398</v>
      </c>
      <c r="AZ50" s="416">
        <v>562191</v>
      </c>
      <c r="BA50" s="416">
        <v>193116</v>
      </c>
      <c r="BB50" s="416">
        <v>10714</v>
      </c>
      <c r="BC50" s="416">
        <v>61356</v>
      </c>
      <c r="BD50" s="416">
        <v>2974</v>
      </c>
      <c r="BE50" s="416">
        <v>8</v>
      </c>
      <c r="BF50" s="416">
        <v>112797</v>
      </c>
      <c r="BG50" s="416">
        <v>30720</v>
      </c>
      <c r="BH50" s="416">
        <v>0</v>
      </c>
      <c r="BI50" s="416">
        <v>0</v>
      </c>
      <c r="BJ50" s="416">
        <v>29262</v>
      </c>
      <c r="BK50" s="416">
        <v>12672535</v>
      </c>
      <c r="BL50" s="416">
        <v>49697</v>
      </c>
      <c r="BM50" s="416">
        <v>54904</v>
      </c>
      <c r="BN50" s="416">
        <v>43728</v>
      </c>
      <c r="BO50" s="416">
        <v>0</v>
      </c>
      <c r="BP50" s="416">
        <v>4218066</v>
      </c>
      <c r="BQ50" s="416">
        <v>12123</v>
      </c>
      <c r="BR50" s="416">
        <v>1875554</v>
      </c>
      <c r="BS50" s="416">
        <v>527080</v>
      </c>
      <c r="BT50" s="416">
        <v>0</v>
      </c>
      <c r="BU50" s="416">
        <v>2125</v>
      </c>
      <c r="BV50" s="416">
        <v>10184</v>
      </c>
      <c r="BW50" s="416">
        <v>0</v>
      </c>
      <c r="BX50" s="416">
        <v>7989</v>
      </c>
      <c r="BY50" s="416">
        <v>0</v>
      </c>
      <c r="BZ50" s="416">
        <v>0</v>
      </c>
      <c r="CA50" s="416">
        <v>0</v>
      </c>
      <c r="CB50" s="416">
        <v>0</v>
      </c>
      <c r="CC50" s="416">
        <v>430</v>
      </c>
      <c r="CD50" s="416">
        <v>9585</v>
      </c>
      <c r="CE50" s="416">
        <v>0</v>
      </c>
      <c r="CF50" s="416">
        <v>9665</v>
      </c>
      <c r="CG50" s="416">
        <v>3437</v>
      </c>
      <c r="CH50" s="416">
        <v>181</v>
      </c>
      <c r="CI50" s="416">
        <v>8356</v>
      </c>
      <c r="CJ50" s="416">
        <v>15807</v>
      </c>
      <c r="CK50" s="416">
        <v>1773</v>
      </c>
      <c r="CL50" s="416">
        <v>0</v>
      </c>
      <c r="CM50" s="416">
        <v>0</v>
      </c>
      <c r="CN50" s="416">
        <v>10</v>
      </c>
      <c r="CO50" s="416">
        <v>1853</v>
      </c>
      <c r="CP50" s="416">
        <v>75834</v>
      </c>
      <c r="CQ50" s="416">
        <v>0</v>
      </c>
      <c r="CR50" s="416">
        <v>0</v>
      </c>
      <c r="CS50" s="416">
        <v>0</v>
      </c>
      <c r="CT50" s="416">
        <v>0</v>
      </c>
      <c r="CU50" s="416">
        <v>0</v>
      </c>
      <c r="CV50" s="416">
        <v>0</v>
      </c>
      <c r="CW50" s="416">
        <v>0</v>
      </c>
      <c r="CX50" s="416">
        <v>1598</v>
      </c>
      <c r="CY50" s="416">
        <v>6739637</v>
      </c>
      <c r="CZ50" s="416">
        <v>74682</v>
      </c>
      <c r="DA50" s="416">
        <v>0</v>
      </c>
      <c r="DB50" s="416">
        <v>0</v>
      </c>
      <c r="DC50" s="416">
        <v>0</v>
      </c>
      <c r="DD50" s="416">
        <v>0</v>
      </c>
      <c r="DE50" s="416">
        <v>3799</v>
      </c>
      <c r="DF50" s="416">
        <v>0</v>
      </c>
      <c r="DG50" s="416">
        <v>0</v>
      </c>
      <c r="DH50" s="897">
        <v>46896786</v>
      </c>
      <c r="DI50" s="416">
        <v>0</v>
      </c>
      <c r="DJ50" s="416">
        <v>83138</v>
      </c>
      <c r="DK50" s="416">
        <v>0</v>
      </c>
      <c r="DL50" s="416">
        <v>0</v>
      </c>
      <c r="DM50" s="417">
        <v>746128</v>
      </c>
      <c r="DN50" s="416">
        <v>32436462</v>
      </c>
      <c r="DO50" s="416">
        <v>133169</v>
      </c>
      <c r="DP50" s="416">
        <v>33398897</v>
      </c>
      <c r="DQ50" s="416">
        <v>80295683</v>
      </c>
      <c r="DR50" s="416">
        <v>21001410</v>
      </c>
      <c r="DS50" s="416">
        <v>54400307</v>
      </c>
      <c r="DT50" s="416">
        <v>101297093</v>
      </c>
      <c r="DU50" s="416">
        <v>-62062720</v>
      </c>
      <c r="DV50" s="419">
        <v>-7662413</v>
      </c>
      <c r="DW50" s="325">
        <v>39234373</v>
      </c>
      <c r="DX50" s="326"/>
      <c r="DY50" s="416"/>
    </row>
    <row r="51" spans="2:129" ht="12.75" hidden="1" thickTop="1">
      <c r="B51" s="763" t="s">
        <v>489</v>
      </c>
      <c r="C51" s="764" t="s">
        <v>706</v>
      </c>
      <c r="D51" s="1006">
        <v>0</v>
      </c>
      <c r="E51" s="1007">
        <v>0</v>
      </c>
      <c r="F51" s="1007">
        <v>0</v>
      </c>
      <c r="G51" s="1007">
        <v>0</v>
      </c>
      <c r="H51" s="416">
        <v>0</v>
      </c>
      <c r="I51" s="1007">
        <v>0</v>
      </c>
      <c r="J51" s="1007">
        <v>0</v>
      </c>
      <c r="K51" s="1008">
        <v>0</v>
      </c>
      <c r="L51" s="1007">
        <v>0</v>
      </c>
      <c r="M51" s="1007">
        <v>0</v>
      </c>
      <c r="N51" s="1007">
        <v>0</v>
      </c>
      <c r="O51" s="1007">
        <v>0</v>
      </c>
      <c r="P51" s="1007">
        <v>0</v>
      </c>
      <c r="Q51" s="1007">
        <v>0</v>
      </c>
      <c r="R51" s="1007">
        <v>0</v>
      </c>
      <c r="S51" s="1007">
        <v>0</v>
      </c>
      <c r="T51" s="1007">
        <v>0</v>
      </c>
      <c r="U51" s="1007">
        <v>0</v>
      </c>
      <c r="V51" s="1007">
        <v>0</v>
      </c>
      <c r="W51" s="1007">
        <v>0</v>
      </c>
      <c r="X51" s="1007">
        <v>0</v>
      </c>
      <c r="Y51" s="1007">
        <v>0</v>
      </c>
      <c r="Z51" s="1007">
        <v>0</v>
      </c>
      <c r="AA51" s="1007">
        <v>0</v>
      </c>
      <c r="AB51" s="1007">
        <v>0</v>
      </c>
      <c r="AC51" s="1007">
        <v>0</v>
      </c>
      <c r="AD51" s="1007">
        <v>0</v>
      </c>
      <c r="AE51" s="1007">
        <v>0</v>
      </c>
      <c r="AF51" s="1007">
        <v>0</v>
      </c>
      <c r="AG51" s="1007">
        <v>270</v>
      </c>
      <c r="AH51" s="1007">
        <v>0</v>
      </c>
      <c r="AI51" s="1007">
        <v>0</v>
      </c>
      <c r="AJ51" s="1007">
        <v>111</v>
      </c>
      <c r="AK51" s="1007">
        <v>0</v>
      </c>
      <c r="AL51" s="1007">
        <v>0</v>
      </c>
      <c r="AM51" s="1007">
        <v>0</v>
      </c>
      <c r="AN51" s="1007">
        <v>0</v>
      </c>
      <c r="AO51" s="1007">
        <v>0</v>
      </c>
      <c r="AP51" s="1007">
        <v>0</v>
      </c>
      <c r="AQ51" s="1007">
        <v>0</v>
      </c>
      <c r="AR51" s="1007">
        <v>0</v>
      </c>
      <c r="AS51" s="1007">
        <v>85</v>
      </c>
      <c r="AT51" s="1007">
        <v>2407</v>
      </c>
      <c r="AU51" s="1007">
        <v>702</v>
      </c>
      <c r="AV51" s="1007">
        <v>143563</v>
      </c>
      <c r="AW51" s="1007">
        <v>21509988</v>
      </c>
      <c r="AX51" s="1007">
        <v>1067</v>
      </c>
      <c r="AY51" s="1007">
        <v>336</v>
      </c>
      <c r="AZ51" s="1007">
        <v>3720</v>
      </c>
      <c r="BA51" s="1007">
        <v>4507</v>
      </c>
      <c r="BB51" s="1007">
        <v>6813</v>
      </c>
      <c r="BC51" s="1007">
        <v>621</v>
      </c>
      <c r="BD51" s="1007">
        <v>2</v>
      </c>
      <c r="BE51" s="1007">
        <v>0</v>
      </c>
      <c r="BF51" s="1007">
        <v>0</v>
      </c>
      <c r="BG51" s="1007">
        <v>30</v>
      </c>
      <c r="BH51" s="1007">
        <v>0</v>
      </c>
      <c r="BI51" s="1007">
        <v>0</v>
      </c>
      <c r="BJ51" s="1007">
        <v>1007</v>
      </c>
      <c r="BK51" s="1007">
        <v>2786987</v>
      </c>
      <c r="BL51" s="1007">
        <v>1098</v>
      </c>
      <c r="BM51" s="1007">
        <v>2724</v>
      </c>
      <c r="BN51" s="1007">
        <v>171</v>
      </c>
      <c r="BO51" s="1007">
        <v>0</v>
      </c>
      <c r="BP51" s="1007">
        <v>0</v>
      </c>
      <c r="BQ51" s="1007">
        <v>0</v>
      </c>
      <c r="BR51" s="1007">
        <v>0</v>
      </c>
      <c r="BS51" s="1007">
        <v>0</v>
      </c>
      <c r="BT51" s="1007">
        <v>0</v>
      </c>
      <c r="BU51" s="1007">
        <v>0</v>
      </c>
      <c r="BV51" s="1007">
        <v>0</v>
      </c>
      <c r="BW51" s="1007">
        <v>0</v>
      </c>
      <c r="BX51" s="1007">
        <v>0</v>
      </c>
      <c r="BY51" s="1007">
        <v>0</v>
      </c>
      <c r="BZ51" s="1007">
        <v>0</v>
      </c>
      <c r="CA51" s="1007">
        <v>0</v>
      </c>
      <c r="CB51" s="1007">
        <v>0</v>
      </c>
      <c r="CC51" s="1007">
        <v>0</v>
      </c>
      <c r="CD51" s="1007">
        <v>0</v>
      </c>
      <c r="CE51" s="1007">
        <v>0</v>
      </c>
      <c r="CF51" s="1007">
        <v>0</v>
      </c>
      <c r="CG51" s="1007">
        <v>0</v>
      </c>
      <c r="CH51" s="1007">
        <v>0</v>
      </c>
      <c r="CI51" s="1007">
        <v>0</v>
      </c>
      <c r="CJ51" s="1007">
        <v>0</v>
      </c>
      <c r="CK51" s="1007">
        <v>0</v>
      </c>
      <c r="CL51" s="1007">
        <v>0</v>
      </c>
      <c r="CM51" s="1007">
        <v>0</v>
      </c>
      <c r="CN51" s="1007">
        <v>0</v>
      </c>
      <c r="CO51" s="1007">
        <v>0</v>
      </c>
      <c r="CP51" s="1007">
        <v>40</v>
      </c>
      <c r="CQ51" s="1007">
        <v>0</v>
      </c>
      <c r="CR51" s="1007">
        <v>0</v>
      </c>
      <c r="CS51" s="1007">
        <v>0</v>
      </c>
      <c r="CT51" s="1007">
        <v>0</v>
      </c>
      <c r="CU51" s="1007">
        <v>0</v>
      </c>
      <c r="CV51" s="1007">
        <v>0</v>
      </c>
      <c r="CW51" s="1007">
        <v>0</v>
      </c>
      <c r="CX51" s="1007">
        <v>0</v>
      </c>
      <c r="CY51" s="1007">
        <v>7759341</v>
      </c>
      <c r="CZ51" s="1007">
        <v>1348</v>
      </c>
      <c r="DA51" s="1007">
        <v>0</v>
      </c>
      <c r="DB51" s="1007">
        <v>0</v>
      </c>
      <c r="DC51" s="1007">
        <v>0</v>
      </c>
      <c r="DD51" s="1007">
        <v>0</v>
      </c>
      <c r="DE51" s="1007">
        <v>0</v>
      </c>
      <c r="DF51" s="1007">
        <v>0</v>
      </c>
      <c r="DG51" s="1007">
        <v>0</v>
      </c>
      <c r="DH51" s="1009">
        <v>32226938</v>
      </c>
      <c r="DI51" s="1007">
        <v>0</v>
      </c>
      <c r="DJ51" s="1007">
        <v>198917</v>
      </c>
      <c r="DK51" s="1007">
        <v>0</v>
      </c>
      <c r="DL51" s="1007">
        <v>0</v>
      </c>
      <c r="DM51" s="1008">
        <v>522187</v>
      </c>
      <c r="DN51" s="1007">
        <v>42085779</v>
      </c>
      <c r="DO51" s="1007">
        <v>414977</v>
      </c>
      <c r="DP51" s="1007">
        <v>43221860</v>
      </c>
      <c r="DQ51" s="1007">
        <v>75448798</v>
      </c>
      <c r="DR51" s="1007">
        <v>65883037</v>
      </c>
      <c r="DS51" s="1007">
        <v>109104897</v>
      </c>
      <c r="DT51" s="1007">
        <v>141331835</v>
      </c>
      <c r="DU51" s="1007">
        <v>-63828613</v>
      </c>
      <c r="DV51" s="1010">
        <v>45276284</v>
      </c>
      <c r="DW51" s="327">
        <v>77503222</v>
      </c>
      <c r="DX51" s="328"/>
      <c r="DY51" s="416"/>
    </row>
    <row r="52" spans="2:129" ht="12.75" hidden="1" thickTop="1">
      <c r="B52" s="756" t="s">
        <v>490</v>
      </c>
      <c r="C52" s="764" t="s">
        <v>614</v>
      </c>
      <c r="D52" s="429">
        <v>0</v>
      </c>
      <c r="E52" s="416">
        <v>0</v>
      </c>
      <c r="F52" s="416">
        <v>0</v>
      </c>
      <c r="G52" s="416">
        <v>0</v>
      </c>
      <c r="H52" s="416">
        <v>0</v>
      </c>
      <c r="I52" s="416">
        <v>0</v>
      </c>
      <c r="J52" s="416">
        <v>65424</v>
      </c>
      <c r="K52" s="417">
        <v>0</v>
      </c>
      <c r="L52" s="416">
        <v>0</v>
      </c>
      <c r="M52" s="416">
        <v>0</v>
      </c>
      <c r="N52" s="416">
        <v>0</v>
      </c>
      <c r="O52" s="416">
        <v>0</v>
      </c>
      <c r="P52" s="416">
        <v>0</v>
      </c>
      <c r="Q52" s="416">
        <v>0</v>
      </c>
      <c r="R52" s="416">
        <v>7067</v>
      </c>
      <c r="S52" s="416">
        <v>284532</v>
      </c>
      <c r="T52" s="416">
        <v>0</v>
      </c>
      <c r="U52" s="416">
        <v>0</v>
      </c>
      <c r="V52" s="416">
        <v>0</v>
      </c>
      <c r="W52" s="416">
        <v>0</v>
      </c>
      <c r="X52" s="416">
        <v>0</v>
      </c>
      <c r="Y52" s="416">
        <v>0</v>
      </c>
      <c r="Z52" s="416">
        <v>0</v>
      </c>
      <c r="AA52" s="416">
        <v>0</v>
      </c>
      <c r="AB52" s="416">
        <v>0</v>
      </c>
      <c r="AC52" s="416">
        <v>0</v>
      </c>
      <c r="AD52" s="416">
        <v>2706</v>
      </c>
      <c r="AE52" s="416">
        <v>0</v>
      </c>
      <c r="AF52" s="416">
        <v>481</v>
      </c>
      <c r="AG52" s="416">
        <v>45172</v>
      </c>
      <c r="AH52" s="416">
        <v>0</v>
      </c>
      <c r="AI52" s="416">
        <v>0</v>
      </c>
      <c r="AJ52" s="416">
        <v>892</v>
      </c>
      <c r="AK52" s="416">
        <v>16175</v>
      </c>
      <c r="AL52" s="416">
        <v>1614</v>
      </c>
      <c r="AM52" s="416">
        <v>116575</v>
      </c>
      <c r="AN52" s="416">
        <v>0</v>
      </c>
      <c r="AO52" s="416">
        <v>0</v>
      </c>
      <c r="AP52" s="416">
        <v>20728</v>
      </c>
      <c r="AQ52" s="416">
        <v>0</v>
      </c>
      <c r="AR52" s="416">
        <v>0</v>
      </c>
      <c r="AS52" s="416">
        <v>48275</v>
      </c>
      <c r="AT52" s="416">
        <v>212445</v>
      </c>
      <c r="AU52" s="416">
        <v>161709</v>
      </c>
      <c r="AV52" s="416">
        <v>1177105</v>
      </c>
      <c r="AW52" s="416">
        <v>1970539</v>
      </c>
      <c r="AX52" s="416">
        <v>6569998</v>
      </c>
      <c r="AY52" s="416">
        <v>7116</v>
      </c>
      <c r="AZ52" s="416">
        <v>1292178</v>
      </c>
      <c r="BA52" s="416">
        <v>162607</v>
      </c>
      <c r="BB52" s="416">
        <v>11345</v>
      </c>
      <c r="BC52" s="416">
        <v>16660</v>
      </c>
      <c r="BD52" s="416">
        <v>8375</v>
      </c>
      <c r="BE52" s="416">
        <v>20</v>
      </c>
      <c r="BF52" s="416">
        <v>50606</v>
      </c>
      <c r="BG52" s="416">
        <v>56409</v>
      </c>
      <c r="BH52" s="416">
        <v>0</v>
      </c>
      <c r="BI52" s="416">
        <v>0</v>
      </c>
      <c r="BJ52" s="416">
        <v>96183</v>
      </c>
      <c r="BK52" s="416">
        <v>3696411</v>
      </c>
      <c r="BL52" s="416">
        <v>18181</v>
      </c>
      <c r="BM52" s="416">
        <v>52534</v>
      </c>
      <c r="BN52" s="416">
        <v>19488</v>
      </c>
      <c r="BO52" s="416">
        <v>0</v>
      </c>
      <c r="BP52" s="416">
        <v>125384</v>
      </c>
      <c r="BQ52" s="416">
        <v>77402</v>
      </c>
      <c r="BR52" s="416">
        <v>24062</v>
      </c>
      <c r="BS52" s="416">
        <v>1749</v>
      </c>
      <c r="BT52" s="416">
        <v>0</v>
      </c>
      <c r="BU52" s="416">
        <v>0</v>
      </c>
      <c r="BV52" s="416">
        <v>344011</v>
      </c>
      <c r="BW52" s="416">
        <v>0</v>
      </c>
      <c r="BX52" s="416">
        <v>5218</v>
      </c>
      <c r="BY52" s="416">
        <v>0</v>
      </c>
      <c r="BZ52" s="416">
        <v>0</v>
      </c>
      <c r="CA52" s="416">
        <v>0</v>
      </c>
      <c r="CB52" s="416">
        <v>0</v>
      </c>
      <c r="CC52" s="416">
        <v>2390</v>
      </c>
      <c r="CD52" s="416">
        <v>834</v>
      </c>
      <c r="CE52" s="416">
        <v>0</v>
      </c>
      <c r="CF52" s="416">
        <v>1298</v>
      </c>
      <c r="CG52" s="416">
        <v>4405</v>
      </c>
      <c r="CH52" s="416">
        <v>65</v>
      </c>
      <c r="CI52" s="416">
        <v>10079</v>
      </c>
      <c r="CJ52" s="416">
        <v>34168</v>
      </c>
      <c r="CK52" s="416">
        <v>1706</v>
      </c>
      <c r="CL52" s="416">
        <v>32</v>
      </c>
      <c r="CM52" s="416">
        <v>0</v>
      </c>
      <c r="CN52" s="416">
        <v>0</v>
      </c>
      <c r="CO52" s="416">
        <v>0</v>
      </c>
      <c r="CP52" s="416">
        <v>38793</v>
      </c>
      <c r="CQ52" s="416">
        <v>0</v>
      </c>
      <c r="CR52" s="416">
        <v>0</v>
      </c>
      <c r="CS52" s="416">
        <v>0</v>
      </c>
      <c r="CT52" s="416">
        <v>0</v>
      </c>
      <c r="CU52" s="416">
        <v>0</v>
      </c>
      <c r="CV52" s="416">
        <v>0</v>
      </c>
      <c r="CW52" s="416">
        <v>0</v>
      </c>
      <c r="CX52" s="416">
        <v>644</v>
      </c>
      <c r="CY52" s="416">
        <v>2435156</v>
      </c>
      <c r="CZ52" s="416">
        <v>0</v>
      </c>
      <c r="DA52" s="416">
        <v>0</v>
      </c>
      <c r="DB52" s="416">
        <v>0</v>
      </c>
      <c r="DC52" s="416">
        <v>0</v>
      </c>
      <c r="DD52" s="416">
        <v>0</v>
      </c>
      <c r="DE52" s="416">
        <v>2848</v>
      </c>
      <c r="DF52" s="416">
        <v>0</v>
      </c>
      <c r="DG52" s="416">
        <v>0</v>
      </c>
      <c r="DH52" s="897">
        <v>19299794</v>
      </c>
      <c r="DI52" s="416">
        <v>0</v>
      </c>
      <c r="DJ52" s="416">
        <v>2888</v>
      </c>
      <c r="DK52" s="416">
        <v>0</v>
      </c>
      <c r="DL52" s="416">
        <v>0</v>
      </c>
      <c r="DM52" s="417">
        <v>26688</v>
      </c>
      <c r="DN52" s="416">
        <v>11229209</v>
      </c>
      <c r="DO52" s="416">
        <v>298579</v>
      </c>
      <c r="DP52" s="416">
        <v>11557364</v>
      </c>
      <c r="DQ52" s="416">
        <v>30857158</v>
      </c>
      <c r="DR52" s="416">
        <v>31820470</v>
      </c>
      <c r="DS52" s="416">
        <v>43377834</v>
      </c>
      <c r="DT52" s="416">
        <v>62677628</v>
      </c>
      <c r="DU52" s="416">
        <v>-27100627</v>
      </c>
      <c r="DV52" s="419">
        <v>16277207</v>
      </c>
      <c r="DW52" s="327">
        <v>35577001</v>
      </c>
      <c r="DX52" s="328"/>
      <c r="DY52" s="416"/>
    </row>
    <row r="53" spans="2:129" ht="12.75" hidden="1" thickTop="1">
      <c r="B53" s="756" t="s">
        <v>491</v>
      </c>
      <c r="C53" s="764" t="s">
        <v>707</v>
      </c>
      <c r="D53" s="429">
        <v>0</v>
      </c>
      <c r="E53" s="416">
        <v>0</v>
      </c>
      <c r="F53" s="416">
        <v>0</v>
      </c>
      <c r="G53" s="416">
        <v>0</v>
      </c>
      <c r="H53" s="416">
        <v>0</v>
      </c>
      <c r="I53" s="416">
        <v>0</v>
      </c>
      <c r="J53" s="416">
        <v>0</v>
      </c>
      <c r="K53" s="417">
        <v>0</v>
      </c>
      <c r="L53" s="416">
        <v>0</v>
      </c>
      <c r="M53" s="416">
        <v>0</v>
      </c>
      <c r="N53" s="416">
        <v>0</v>
      </c>
      <c r="O53" s="416">
        <v>0</v>
      </c>
      <c r="P53" s="416">
        <v>0</v>
      </c>
      <c r="Q53" s="416">
        <v>0</v>
      </c>
      <c r="R53" s="416">
        <v>0</v>
      </c>
      <c r="S53" s="416">
        <v>0</v>
      </c>
      <c r="T53" s="416">
        <v>0</v>
      </c>
      <c r="U53" s="416">
        <v>0</v>
      </c>
      <c r="V53" s="416">
        <v>0</v>
      </c>
      <c r="W53" s="416">
        <v>0</v>
      </c>
      <c r="X53" s="416">
        <v>0</v>
      </c>
      <c r="Y53" s="416">
        <v>0</v>
      </c>
      <c r="Z53" s="416">
        <v>0</v>
      </c>
      <c r="AA53" s="416">
        <v>0</v>
      </c>
      <c r="AB53" s="416">
        <v>0</v>
      </c>
      <c r="AC53" s="416">
        <v>0</v>
      </c>
      <c r="AD53" s="416">
        <v>0</v>
      </c>
      <c r="AE53" s="416">
        <v>0</v>
      </c>
      <c r="AF53" s="416">
        <v>0</v>
      </c>
      <c r="AG53" s="416">
        <v>0</v>
      </c>
      <c r="AH53" s="416">
        <v>0</v>
      </c>
      <c r="AI53" s="416">
        <v>0</v>
      </c>
      <c r="AJ53" s="416">
        <v>0</v>
      </c>
      <c r="AK53" s="416">
        <v>0</v>
      </c>
      <c r="AL53" s="416">
        <v>0</v>
      </c>
      <c r="AM53" s="416">
        <v>0</v>
      </c>
      <c r="AN53" s="416">
        <v>0</v>
      </c>
      <c r="AO53" s="416">
        <v>0</v>
      </c>
      <c r="AP53" s="416">
        <v>0</v>
      </c>
      <c r="AQ53" s="416">
        <v>0</v>
      </c>
      <c r="AR53" s="416">
        <v>0</v>
      </c>
      <c r="AS53" s="416">
        <v>0</v>
      </c>
      <c r="AT53" s="416">
        <v>0</v>
      </c>
      <c r="AU53" s="416">
        <v>0</v>
      </c>
      <c r="AV53" s="416">
        <v>0</v>
      </c>
      <c r="AW53" s="416">
        <v>0</v>
      </c>
      <c r="AX53" s="416">
        <v>0</v>
      </c>
      <c r="AY53" s="416">
        <v>26428</v>
      </c>
      <c r="AZ53" s="416">
        <v>0</v>
      </c>
      <c r="BA53" s="416">
        <v>0</v>
      </c>
      <c r="BB53" s="416">
        <v>0</v>
      </c>
      <c r="BC53" s="416">
        <v>0</v>
      </c>
      <c r="BD53" s="416">
        <v>0</v>
      </c>
      <c r="BE53" s="416">
        <v>0</v>
      </c>
      <c r="BF53" s="416">
        <v>0</v>
      </c>
      <c r="BG53" s="416">
        <v>0</v>
      </c>
      <c r="BH53" s="416">
        <v>0</v>
      </c>
      <c r="BI53" s="416">
        <v>0</v>
      </c>
      <c r="BJ53" s="416">
        <v>0</v>
      </c>
      <c r="BK53" s="416">
        <v>0</v>
      </c>
      <c r="BL53" s="416">
        <v>0</v>
      </c>
      <c r="BM53" s="416">
        <v>0</v>
      </c>
      <c r="BN53" s="416">
        <v>0</v>
      </c>
      <c r="BO53" s="416">
        <v>0</v>
      </c>
      <c r="BP53" s="416">
        <v>0</v>
      </c>
      <c r="BQ53" s="416">
        <v>0</v>
      </c>
      <c r="BR53" s="416">
        <v>0</v>
      </c>
      <c r="BS53" s="416">
        <v>0</v>
      </c>
      <c r="BT53" s="416">
        <v>0</v>
      </c>
      <c r="BU53" s="416">
        <v>0</v>
      </c>
      <c r="BV53" s="416">
        <v>0</v>
      </c>
      <c r="BW53" s="416">
        <v>0</v>
      </c>
      <c r="BX53" s="416">
        <v>0</v>
      </c>
      <c r="BY53" s="416">
        <v>0</v>
      </c>
      <c r="BZ53" s="416">
        <v>0</v>
      </c>
      <c r="CA53" s="416">
        <v>0</v>
      </c>
      <c r="CB53" s="416">
        <v>0</v>
      </c>
      <c r="CC53" s="416">
        <v>0</v>
      </c>
      <c r="CD53" s="416">
        <v>0</v>
      </c>
      <c r="CE53" s="416">
        <v>0</v>
      </c>
      <c r="CF53" s="416">
        <v>0</v>
      </c>
      <c r="CG53" s="416">
        <v>0</v>
      </c>
      <c r="CH53" s="416">
        <v>0</v>
      </c>
      <c r="CI53" s="416">
        <v>0</v>
      </c>
      <c r="CJ53" s="416">
        <v>0</v>
      </c>
      <c r="CK53" s="416">
        <v>0</v>
      </c>
      <c r="CL53" s="416">
        <v>0</v>
      </c>
      <c r="CM53" s="416">
        <v>0</v>
      </c>
      <c r="CN53" s="416">
        <v>0</v>
      </c>
      <c r="CO53" s="416">
        <v>0</v>
      </c>
      <c r="CP53" s="416">
        <v>0</v>
      </c>
      <c r="CQ53" s="416">
        <v>0</v>
      </c>
      <c r="CR53" s="416">
        <v>0</v>
      </c>
      <c r="CS53" s="416">
        <v>0</v>
      </c>
      <c r="CT53" s="416">
        <v>0</v>
      </c>
      <c r="CU53" s="416">
        <v>0</v>
      </c>
      <c r="CV53" s="416">
        <v>0</v>
      </c>
      <c r="CW53" s="416">
        <v>0</v>
      </c>
      <c r="CX53" s="416">
        <v>66267</v>
      </c>
      <c r="CY53" s="416">
        <v>286475</v>
      </c>
      <c r="CZ53" s="416">
        <v>0</v>
      </c>
      <c r="DA53" s="416">
        <v>66886</v>
      </c>
      <c r="DB53" s="416">
        <v>0</v>
      </c>
      <c r="DC53" s="416">
        <v>0</v>
      </c>
      <c r="DD53" s="416">
        <v>0</v>
      </c>
      <c r="DE53" s="416">
        <v>708</v>
      </c>
      <c r="DF53" s="416">
        <v>343430</v>
      </c>
      <c r="DG53" s="416">
        <v>0</v>
      </c>
      <c r="DH53" s="897">
        <v>790194</v>
      </c>
      <c r="DI53" s="416">
        <v>32407</v>
      </c>
      <c r="DJ53" s="416">
        <v>273178</v>
      </c>
      <c r="DK53" s="416">
        <v>339</v>
      </c>
      <c r="DL53" s="416">
        <v>0</v>
      </c>
      <c r="DM53" s="417">
        <v>193138</v>
      </c>
      <c r="DN53" s="416">
        <v>17749751</v>
      </c>
      <c r="DO53" s="416">
        <v>22521</v>
      </c>
      <c r="DP53" s="416">
        <v>18271334</v>
      </c>
      <c r="DQ53" s="416">
        <v>19061528</v>
      </c>
      <c r="DR53" s="416">
        <v>318725</v>
      </c>
      <c r="DS53" s="416">
        <v>18590059</v>
      </c>
      <c r="DT53" s="416">
        <v>19380253</v>
      </c>
      <c r="DU53" s="416">
        <v>-18534615</v>
      </c>
      <c r="DV53" s="419">
        <v>55444</v>
      </c>
      <c r="DW53" s="327">
        <v>845638</v>
      </c>
      <c r="DX53" s="328">
        <f>SUM(DW50:DW53)</f>
        <v>153160234</v>
      </c>
      <c r="DY53" s="416"/>
    </row>
    <row r="54" spans="2:129" ht="12.75" hidden="1" thickTop="1">
      <c r="B54" s="770" t="s">
        <v>492</v>
      </c>
      <c r="C54" s="771" t="s">
        <v>708</v>
      </c>
      <c r="D54" s="429">
        <v>0</v>
      </c>
      <c r="E54" s="416">
        <v>1209</v>
      </c>
      <c r="F54" s="416">
        <v>0</v>
      </c>
      <c r="G54" s="416">
        <v>0</v>
      </c>
      <c r="H54" s="416">
        <v>19668</v>
      </c>
      <c r="I54" s="416">
        <v>0</v>
      </c>
      <c r="J54" s="416">
        <v>2559</v>
      </c>
      <c r="K54" s="417">
        <v>0</v>
      </c>
      <c r="L54" s="416">
        <v>0</v>
      </c>
      <c r="M54" s="416">
        <v>0</v>
      </c>
      <c r="N54" s="416">
        <v>0</v>
      </c>
      <c r="O54" s="416">
        <v>0</v>
      </c>
      <c r="P54" s="416">
        <v>0</v>
      </c>
      <c r="Q54" s="416">
        <v>0</v>
      </c>
      <c r="R54" s="416">
        <v>2039</v>
      </c>
      <c r="S54" s="416">
        <v>4022</v>
      </c>
      <c r="T54" s="416">
        <v>0</v>
      </c>
      <c r="U54" s="416">
        <v>0</v>
      </c>
      <c r="V54" s="416">
        <v>0</v>
      </c>
      <c r="W54" s="416">
        <v>0</v>
      </c>
      <c r="X54" s="416">
        <v>0</v>
      </c>
      <c r="Y54" s="416">
        <v>0</v>
      </c>
      <c r="Z54" s="416">
        <v>0</v>
      </c>
      <c r="AA54" s="416">
        <v>0</v>
      </c>
      <c r="AB54" s="416">
        <v>0</v>
      </c>
      <c r="AC54" s="416">
        <v>0</v>
      </c>
      <c r="AD54" s="416">
        <v>0</v>
      </c>
      <c r="AE54" s="416">
        <v>0</v>
      </c>
      <c r="AF54" s="416">
        <v>0</v>
      </c>
      <c r="AG54" s="416">
        <v>468</v>
      </c>
      <c r="AH54" s="416">
        <v>0</v>
      </c>
      <c r="AI54" s="416">
        <v>0</v>
      </c>
      <c r="AJ54" s="416">
        <v>0</v>
      </c>
      <c r="AK54" s="416">
        <v>491</v>
      </c>
      <c r="AL54" s="416">
        <v>0</v>
      </c>
      <c r="AM54" s="416">
        <v>0</v>
      </c>
      <c r="AN54" s="416">
        <v>0</v>
      </c>
      <c r="AO54" s="416">
        <v>0</v>
      </c>
      <c r="AP54" s="416">
        <v>0</v>
      </c>
      <c r="AQ54" s="416">
        <v>0</v>
      </c>
      <c r="AR54" s="416">
        <v>0</v>
      </c>
      <c r="AS54" s="416">
        <v>2191</v>
      </c>
      <c r="AT54" s="416">
        <v>388756</v>
      </c>
      <c r="AU54" s="416">
        <v>19961</v>
      </c>
      <c r="AV54" s="416">
        <v>1252327</v>
      </c>
      <c r="AW54" s="416">
        <v>1620684</v>
      </c>
      <c r="AX54" s="416">
        <v>36667</v>
      </c>
      <c r="AY54" s="416">
        <v>23675</v>
      </c>
      <c r="AZ54" s="416">
        <v>9367232</v>
      </c>
      <c r="BA54" s="416">
        <v>562120</v>
      </c>
      <c r="BB54" s="416">
        <v>76451</v>
      </c>
      <c r="BC54" s="416">
        <v>38595</v>
      </c>
      <c r="BD54" s="416">
        <v>20682</v>
      </c>
      <c r="BE54" s="416">
        <v>133</v>
      </c>
      <c r="BF54" s="416">
        <v>0</v>
      </c>
      <c r="BG54" s="416">
        <v>33283</v>
      </c>
      <c r="BH54" s="416">
        <v>0</v>
      </c>
      <c r="BI54" s="416">
        <v>0</v>
      </c>
      <c r="BJ54" s="416">
        <v>187703</v>
      </c>
      <c r="BK54" s="416">
        <v>4300310</v>
      </c>
      <c r="BL54" s="416">
        <v>12222</v>
      </c>
      <c r="BM54" s="416">
        <v>67639</v>
      </c>
      <c r="BN54" s="416">
        <v>4014</v>
      </c>
      <c r="BO54" s="416">
        <v>0</v>
      </c>
      <c r="BP54" s="416">
        <v>676861</v>
      </c>
      <c r="BQ54" s="416">
        <v>341105</v>
      </c>
      <c r="BR54" s="416">
        <v>437553</v>
      </c>
      <c r="BS54" s="416">
        <v>209420</v>
      </c>
      <c r="BT54" s="416">
        <v>0</v>
      </c>
      <c r="BU54" s="416">
        <v>0</v>
      </c>
      <c r="BV54" s="416">
        <v>0</v>
      </c>
      <c r="BW54" s="416">
        <v>0</v>
      </c>
      <c r="BX54" s="416">
        <v>142</v>
      </c>
      <c r="BY54" s="416">
        <v>0</v>
      </c>
      <c r="BZ54" s="416">
        <v>0</v>
      </c>
      <c r="CA54" s="416">
        <v>0</v>
      </c>
      <c r="CB54" s="416">
        <v>0</v>
      </c>
      <c r="CC54" s="416">
        <v>2448</v>
      </c>
      <c r="CD54" s="416">
        <v>0</v>
      </c>
      <c r="CE54" s="416">
        <v>2282</v>
      </c>
      <c r="CF54" s="416">
        <v>0</v>
      </c>
      <c r="CG54" s="416">
        <v>0</v>
      </c>
      <c r="CH54" s="416">
        <v>0</v>
      </c>
      <c r="CI54" s="416">
        <v>1122</v>
      </c>
      <c r="CJ54" s="416">
        <v>0</v>
      </c>
      <c r="CK54" s="416">
        <v>86</v>
      </c>
      <c r="CL54" s="416">
        <v>0</v>
      </c>
      <c r="CM54" s="416">
        <v>0</v>
      </c>
      <c r="CN54" s="416">
        <v>0</v>
      </c>
      <c r="CO54" s="416">
        <v>0</v>
      </c>
      <c r="CP54" s="416">
        <v>360</v>
      </c>
      <c r="CQ54" s="416">
        <v>0</v>
      </c>
      <c r="CR54" s="416">
        <v>0</v>
      </c>
      <c r="CS54" s="416">
        <v>0</v>
      </c>
      <c r="CT54" s="416">
        <v>0</v>
      </c>
      <c r="CU54" s="416">
        <v>0</v>
      </c>
      <c r="CV54" s="416">
        <v>0</v>
      </c>
      <c r="CW54" s="416">
        <v>0</v>
      </c>
      <c r="CX54" s="416">
        <v>0</v>
      </c>
      <c r="CY54" s="416">
        <v>1953461</v>
      </c>
      <c r="CZ54" s="416">
        <v>43</v>
      </c>
      <c r="DA54" s="416">
        <v>0</v>
      </c>
      <c r="DB54" s="416">
        <v>0</v>
      </c>
      <c r="DC54" s="416">
        <v>0</v>
      </c>
      <c r="DD54" s="416">
        <v>0</v>
      </c>
      <c r="DE54" s="416">
        <v>0</v>
      </c>
      <c r="DF54" s="416">
        <v>0</v>
      </c>
      <c r="DG54" s="416">
        <v>4703</v>
      </c>
      <c r="DH54" s="897">
        <v>21674687</v>
      </c>
      <c r="DI54" s="416">
        <v>470</v>
      </c>
      <c r="DJ54" s="416">
        <v>151546</v>
      </c>
      <c r="DK54" s="416">
        <v>0</v>
      </c>
      <c r="DL54" s="416">
        <v>0</v>
      </c>
      <c r="DM54" s="417">
        <v>429867</v>
      </c>
      <c r="DN54" s="416">
        <v>15493364</v>
      </c>
      <c r="DO54" s="416">
        <v>800025</v>
      </c>
      <c r="DP54" s="416">
        <v>16875272</v>
      </c>
      <c r="DQ54" s="416">
        <v>38549959</v>
      </c>
      <c r="DR54" s="416">
        <v>47761204</v>
      </c>
      <c r="DS54" s="416">
        <v>64636476</v>
      </c>
      <c r="DT54" s="416">
        <v>86311163</v>
      </c>
      <c r="DU54" s="416">
        <v>-31467680</v>
      </c>
      <c r="DV54" s="419">
        <v>33168796</v>
      </c>
      <c r="DW54" s="329">
        <v>54843483</v>
      </c>
      <c r="DX54" s="330"/>
      <c r="DY54" s="416"/>
    </row>
    <row r="55" spans="2:129" ht="12.75" hidden="1" thickTop="1">
      <c r="B55" s="777" t="s">
        <v>493</v>
      </c>
      <c r="C55" s="778" t="s">
        <v>617</v>
      </c>
      <c r="D55" s="1002">
        <v>0</v>
      </c>
      <c r="E55" s="421">
        <v>0</v>
      </c>
      <c r="F55" s="421">
        <v>0</v>
      </c>
      <c r="G55" s="421">
        <v>0</v>
      </c>
      <c r="H55" s="421">
        <v>0</v>
      </c>
      <c r="I55" s="421">
        <v>0</v>
      </c>
      <c r="J55" s="421">
        <v>0</v>
      </c>
      <c r="K55" s="1003">
        <v>0</v>
      </c>
      <c r="L55" s="421">
        <v>0</v>
      </c>
      <c r="M55" s="421">
        <v>0</v>
      </c>
      <c r="N55" s="421">
        <v>0</v>
      </c>
      <c r="O55" s="421">
        <v>0</v>
      </c>
      <c r="P55" s="421">
        <v>0</v>
      </c>
      <c r="Q55" s="421">
        <v>0</v>
      </c>
      <c r="R55" s="421">
        <v>0</v>
      </c>
      <c r="S55" s="421">
        <v>0</v>
      </c>
      <c r="T55" s="421">
        <v>0</v>
      </c>
      <c r="U55" s="421">
        <v>0</v>
      </c>
      <c r="V55" s="421">
        <v>0</v>
      </c>
      <c r="W55" s="421">
        <v>0</v>
      </c>
      <c r="X55" s="421">
        <v>0</v>
      </c>
      <c r="Y55" s="421">
        <v>0</v>
      </c>
      <c r="Z55" s="421">
        <v>0</v>
      </c>
      <c r="AA55" s="421">
        <v>0</v>
      </c>
      <c r="AB55" s="421">
        <v>0</v>
      </c>
      <c r="AC55" s="421">
        <v>0</v>
      </c>
      <c r="AD55" s="421">
        <v>0</v>
      </c>
      <c r="AE55" s="421">
        <v>0</v>
      </c>
      <c r="AF55" s="421">
        <v>0</v>
      </c>
      <c r="AG55" s="421">
        <v>0</v>
      </c>
      <c r="AH55" s="421">
        <v>0</v>
      </c>
      <c r="AI55" s="421">
        <v>0</v>
      </c>
      <c r="AJ55" s="421">
        <v>0</v>
      </c>
      <c r="AK55" s="421">
        <v>0</v>
      </c>
      <c r="AL55" s="421">
        <v>0</v>
      </c>
      <c r="AM55" s="421">
        <v>0</v>
      </c>
      <c r="AN55" s="421">
        <v>0</v>
      </c>
      <c r="AO55" s="421">
        <v>0</v>
      </c>
      <c r="AP55" s="421">
        <v>0</v>
      </c>
      <c r="AQ55" s="421">
        <v>0</v>
      </c>
      <c r="AR55" s="421">
        <v>0</v>
      </c>
      <c r="AS55" s="421">
        <v>0</v>
      </c>
      <c r="AT55" s="421">
        <v>0</v>
      </c>
      <c r="AU55" s="421">
        <v>0</v>
      </c>
      <c r="AV55" s="421">
        <v>145179</v>
      </c>
      <c r="AW55" s="421">
        <v>2505339</v>
      </c>
      <c r="AX55" s="421">
        <v>121901</v>
      </c>
      <c r="AY55" s="421">
        <v>13042</v>
      </c>
      <c r="AZ55" s="421">
        <v>1016259</v>
      </c>
      <c r="BA55" s="421">
        <v>6686190</v>
      </c>
      <c r="BB55" s="421">
        <v>0</v>
      </c>
      <c r="BC55" s="421">
        <v>0</v>
      </c>
      <c r="BD55" s="421">
        <v>1965</v>
      </c>
      <c r="BE55" s="421">
        <v>4</v>
      </c>
      <c r="BF55" s="421">
        <v>0</v>
      </c>
      <c r="BG55" s="421">
        <v>8873</v>
      </c>
      <c r="BH55" s="421">
        <v>0</v>
      </c>
      <c r="BI55" s="421">
        <v>0</v>
      </c>
      <c r="BJ55" s="421">
        <v>81</v>
      </c>
      <c r="BK55" s="421">
        <v>5078927</v>
      </c>
      <c r="BL55" s="421">
        <v>3010</v>
      </c>
      <c r="BM55" s="421">
        <v>111394</v>
      </c>
      <c r="BN55" s="421">
        <v>0</v>
      </c>
      <c r="BO55" s="421">
        <v>0</v>
      </c>
      <c r="BP55" s="421">
        <v>167575</v>
      </c>
      <c r="BQ55" s="421">
        <v>12041</v>
      </c>
      <c r="BR55" s="421">
        <v>415206</v>
      </c>
      <c r="BS55" s="421">
        <v>129385</v>
      </c>
      <c r="BT55" s="421">
        <v>0</v>
      </c>
      <c r="BU55" s="421">
        <v>0</v>
      </c>
      <c r="BV55" s="421">
        <v>0</v>
      </c>
      <c r="BW55" s="421">
        <v>0</v>
      </c>
      <c r="BX55" s="421">
        <v>0</v>
      </c>
      <c r="BY55" s="421">
        <v>0</v>
      </c>
      <c r="BZ55" s="421">
        <v>0</v>
      </c>
      <c r="CA55" s="421">
        <v>0</v>
      </c>
      <c r="CB55" s="421">
        <v>0</v>
      </c>
      <c r="CC55" s="421">
        <v>1350</v>
      </c>
      <c r="CD55" s="421">
        <v>0</v>
      </c>
      <c r="CE55" s="421">
        <v>0</v>
      </c>
      <c r="CF55" s="421">
        <v>0</v>
      </c>
      <c r="CG55" s="421">
        <v>0</v>
      </c>
      <c r="CH55" s="421">
        <v>0</v>
      </c>
      <c r="CI55" s="421">
        <v>0</v>
      </c>
      <c r="CJ55" s="421">
        <v>0</v>
      </c>
      <c r="CK55" s="421">
        <v>0</v>
      </c>
      <c r="CL55" s="421">
        <v>0</v>
      </c>
      <c r="CM55" s="421">
        <v>2396</v>
      </c>
      <c r="CN55" s="421">
        <v>0</v>
      </c>
      <c r="CO55" s="421">
        <v>0</v>
      </c>
      <c r="CP55" s="421">
        <v>1122915</v>
      </c>
      <c r="CQ55" s="421">
        <v>0</v>
      </c>
      <c r="CR55" s="421">
        <v>0</v>
      </c>
      <c r="CS55" s="421">
        <v>0</v>
      </c>
      <c r="CT55" s="421">
        <v>0</v>
      </c>
      <c r="CU55" s="421">
        <v>0</v>
      </c>
      <c r="CV55" s="421">
        <v>0</v>
      </c>
      <c r="CW55" s="421">
        <v>0</v>
      </c>
      <c r="CX55" s="421">
        <v>0</v>
      </c>
      <c r="CY55" s="421">
        <v>823560</v>
      </c>
      <c r="CZ55" s="421">
        <v>47828</v>
      </c>
      <c r="DA55" s="421">
        <v>0</v>
      </c>
      <c r="DB55" s="421">
        <v>0</v>
      </c>
      <c r="DC55" s="421">
        <v>0</v>
      </c>
      <c r="DD55" s="421">
        <v>0</v>
      </c>
      <c r="DE55" s="421">
        <v>0</v>
      </c>
      <c r="DF55" s="421">
        <v>0</v>
      </c>
      <c r="DG55" s="421">
        <v>0</v>
      </c>
      <c r="DH55" s="1004">
        <v>18414420</v>
      </c>
      <c r="DI55" s="421">
        <v>37</v>
      </c>
      <c r="DJ55" s="421">
        <v>0</v>
      </c>
      <c r="DK55" s="421">
        <v>0</v>
      </c>
      <c r="DL55" s="421">
        <v>0</v>
      </c>
      <c r="DM55" s="1003">
        <v>1226414</v>
      </c>
      <c r="DN55" s="421">
        <v>10134899</v>
      </c>
      <c r="DO55" s="421">
        <v>-129666</v>
      </c>
      <c r="DP55" s="421">
        <v>11231684</v>
      </c>
      <c r="DQ55" s="421">
        <v>29646104</v>
      </c>
      <c r="DR55" s="421">
        <v>29797332</v>
      </c>
      <c r="DS55" s="421">
        <v>41029016</v>
      </c>
      <c r="DT55" s="421">
        <v>59443436</v>
      </c>
      <c r="DU55" s="421">
        <v>-23845516</v>
      </c>
      <c r="DV55" s="422">
        <v>17183500</v>
      </c>
      <c r="DW55" s="331">
        <v>35597920</v>
      </c>
      <c r="DX55" s="332"/>
      <c r="DY55" s="416"/>
    </row>
    <row r="56" spans="2:129" ht="12.75" hidden="1" thickTop="1">
      <c r="B56" s="770" t="s">
        <v>494</v>
      </c>
      <c r="C56" s="784" t="s">
        <v>709</v>
      </c>
      <c r="D56" s="429">
        <v>262</v>
      </c>
      <c r="E56" s="416">
        <v>1221</v>
      </c>
      <c r="F56" s="416">
        <v>6</v>
      </c>
      <c r="G56" s="416">
        <v>0</v>
      </c>
      <c r="H56" s="416">
        <v>14841</v>
      </c>
      <c r="I56" s="416">
        <v>0</v>
      </c>
      <c r="J56" s="416">
        <v>1194</v>
      </c>
      <c r="K56" s="417">
        <v>0</v>
      </c>
      <c r="L56" s="416">
        <v>0</v>
      </c>
      <c r="M56" s="416">
        <v>0</v>
      </c>
      <c r="N56" s="416">
        <v>0</v>
      </c>
      <c r="O56" s="416">
        <v>0</v>
      </c>
      <c r="P56" s="416">
        <v>0</v>
      </c>
      <c r="Q56" s="416">
        <v>0</v>
      </c>
      <c r="R56" s="416">
        <v>28</v>
      </c>
      <c r="S56" s="416">
        <v>7061</v>
      </c>
      <c r="T56" s="416">
        <v>0</v>
      </c>
      <c r="U56" s="416">
        <v>0</v>
      </c>
      <c r="V56" s="416">
        <v>78</v>
      </c>
      <c r="W56" s="416">
        <v>0</v>
      </c>
      <c r="X56" s="416">
        <v>361</v>
      </c>
      <c r="Y56" s="416">
        <v>0</v>
      </c>
      <c r="Z56" s="416">
        <v>0</v>
      </c>
      <c r="AA56" s="416">
        <v>0</v>
      </c>
      <c r="AB56" s="416">
        <v>0</v>
      </c>
      <c r="AC56" s="416">
        <v>116</v>
      </c>
      <c r="AD56" s="416">
        <v>386</v>
      </c>
      <c r="AE56" s="416">
        <v>0</v>
      </c>
      <c r="AF56" s="416">
        <v>0</v>
      </c>
      <c r="AG56" s="416">
        <v>415</v>
      </c>
      <c r="AH56" s="416">
        <v>0</v>
      </c>
      <c r="AI56" s="416">
        <v>0</v>
      </c>
      <c r="AJ56" s="416">
        <v>0</v>
      </c>
      <c r="AK56" s="416">
        <v>0</v>
      </c>
      <c r="AL56" s="416">
        <v>0</v>
      </c>
      <c r="AM56" s="416">
        <v>52</v>
      </c>
      <c r="AN56" s="416">
        <v>0</v>
      </c>
      <c r="AO56" s="416">
        <v>0</v>
      </c>
      <c r="AP56" s="416">
        <v>0</v>
      </c>
      <c r="AQ56" s="416">
        <v>0</v>
      </c>
      <c r="AR56" s="416">
        <v>0</v>
      </c>
      <c r="AS56" s="416">
        <v>1405</v>
      </c>
      <c r="AT56" s="416">
        <v>188</v>
      </c>
      <c r="AU56" s="416">
        <v>11303</v>
      </c>
      <c r="AV56" s="416">
        <v>13453</v>
      </c>
      <c r="AW56" s="416">
        <v>53701</v>
      </c>
      <c r="AX56" s="416">
        <v>12940</v>
      </c>
      <c r="AY56" s="416">
        <v>2195</v>
      </c>
      <c r="AZ56" s="416">
        <v>141928</v>
      </c>
      <c r="BA56" s="416">
        <v>50197</v>
      </c>
      <c r="BB56" s="416">
        <v>371026</v>
      </c>
      <c r="BC56" s="416">
        <v>4745</v>
      </c>
      <c r="BD56" s="416">
        <v>13177</v>
      </c>
      <c r="BE56" s="416">
        <v>8</v>
      </c>
      <c r="BF56" s="416">
        <v>491015</v>
      </c>
      <c r="BG56" s="416">
        <v>82245</v>
      </c>
      <c r="BH56" s="416">
        <v>0</v>
      </c>
      <c r="BI56" s="416">
        <v>0</v>
      </c>
      <c r="BJ56" s="416">
        <v>7484</v>
      </c>
      <c r="BK56" s="416">
        <v>225542</v>
      </c>
      <c r="BL56" s="416">
        <v>4733</v>
      </c>
      <c r="BM56" s="416">
        <v>20328</v>
      </c>
      <c r="BN56" s="416">
        <v>14661</v>
      </c>
      <c r="BO56" s="416">
        <v>0</v>
      </c>
      <c r="BP56" s="416">
        <v>632834</v>
      </c>
      <c r="BQ56" s="416">
        <v>102770</v>
      </c>
      <c r="BR56" s="416">
        <v>81830</v>
      </c>
      <c r="BS56" s="416">
        <v>31888</v>
      </c>
      <c r="BT56" s="416">
        <v>857</v>
      </c>
      <c r="BU56" s="416">
        <v>0</v>
      </c>
      <c r="BV56" s="416">
        <v>2135</v>
      </c>
      <c r="BW56" s="416">
        <v>0</v>
      </c>
      <c r="BX56" s="416">
        <v>132328</v>
      </c>
      <c r="BY56" s="416">
        <v>1226</v>
      </c>
      <c r="BZ56" s="416">
        <v>2012</v>
      </c>
      <c r="CA56" s="416">
        <v>659</v>
      </c>
      <c r="CB56" s="416">
        <v>0</v>
      </c>
      <c r="CC56" s="416">
        <v>2989</v>
      </c>
      <c r="CD56" s="416">
        <v>1903</v>
      </c>
      <c r="CE56" s="416">
        <v>18630</v>
      </c>
      <c r="CF56" s="416">
        <v>4350</v>
      </c>
      <c r="CG56" s="416">
        <v>866</v>
      </c>
      <c r="CH56" s="416">
        <v>26</v>
      </c>
      <c r="CI56" s="416">
        <v>445</v>
      </c>
      <c r="CJ56" s="416">
        <v>18432</v>
      </c>
      <c r="CK56" s="416">
        <v>0</v>
      </c>
      <c r="CL56" s="416">
        <v>9425</v>
      </c>
      <c r="CM56" s="416">
        <v>729</v>
      </c>
      <c r="CN56" s="416">
        <v>0</v>
      </c>
      <c r="CO56" s="416">
        <v>4583</v>
      </c>
      <c r="CP56" s="416">
        <v>30389</v>
      </c>
      <c r="CQ56" s="416">
        <v>52234</v>
      </c>
      <c r="CR56" s="416">
        <v>8410</v>
      </c>
      <c r="CS56" s="416">
        <v>17187</v>
      </c>
      <c r="CT56" s="416">
        <v>116</v>
      </c>
      <c r="CU56" s="416">
        <v>293</v>
      </c>
      <c r="CV56" s="416">
        <v>0</v>
      </c>
      <c r="CW56" s="416">
        <v>0</v>
      </c>
      <c r="CX56" s="416">
        <v>143</v>
      </c>
      <c r="CY56" s="416">
        <v>233447</v>
      </c>
      <c r="CZ56" s="416">
        <v>3891</v>
      </c>
      <c r="DA56" s="416">
        <v>47148</v>
      </c>
      <c r="DB56" s="416">
        <v>2536</v>
      </c>
      <c r="DC56" s="416">
        <v>3832</v>
      </c>
      <c r="DD56" s="416">
        <v>742</v>
      </c>
      <c r="DE56" s="416">
        <v>1888</v>
      </c>
      <c r="DF56" s="416">
        <v>0</v>
      </c>
      <c r="DG56" s="416">
        <v>3819</v>
      </c>
      <c r="DH56" s="897">
        <v>3005287</v>
      </c>
      <c r="DI56" s="416">
        <v>50363</v>
      </c>
      <c r="DJ56" s="416">
        <v>3475060</v>
      </c>
      <c r="DK56" s="416">
        <v>0</v>
      </c>
      <c r="DL56" s="416">
        <v>0</v>
      </c>
      <c r="DM56" s="417">
        <v>283927</v>
      </c>
      <c r="DN56" s="416">
        <v>1742671</v>
      </c>
      <c r="DO56" s="416">
        <v>-122645</v>
      </c>
      <c r="DP56" s="416">
        <v>5429376</v>
      </c>
      <c r="DQ56" s="416">
        <v>8434663</v>
      </c>
      <c r="DR56" s="416">
        <v>7433041</v>
      </c>
      <c r="DS56" s="416">
        <v>12862417</v>
      </c>
      <c r="DT56" s="416">
        <v>15867704</v>
      </c>
      <c r="DU56" s="416">
        <v>-6367118</v>
      </c>
      <c r="DV56" s="419">
        <v>6495299</v>
      </c>
      <c r="DW56" s="329">
        <v>9500586</v>
      </c>
      <c r="DX56" s="330"/>
      <c r="DY56" s="416"/>
    </row>
    <row r="57" spans="2:129" ht="12.75" hidden="1" thickTop="1">
      <c r="B57" s="770" t="s">
        <v>495</v>
      </c>
      <c r="C57" s="784" t="s">
        <v>710</v>
      </c>
      <c r="D57" s="429">
        <v>0</v>
      </c>
      <c r="E57" s="416">
        <v>0</v>
      </c>
      <c r="F57" s="416">
        <v>0</v>
      </c>
      <c r="G57" s="416">
        <v>0</v>
      </c>
      <c r="H57" s="416">
        <v>0</v>
      </c>
      <c r="I57" s="416">
        <v>0</v>
      </c>
      <c r="J57" s="416">
        <v>0</v>
      </c>
      <c r="K57" s="417">
        <v>0</v>
      </c>
      <c r="L57" s="416">
        <v>0</v>
      </c>
      <c r="M57" s="416">
        <v>0</v>
      </c>
      <c r="N57" s="416">
        <v>0</v>
      </c>
      <c r="O57" s="416">
        <v>0</v>
      </c>
      <c r="P57" s="416">
        <v>0</v>
      </c>
      <c r="Q57" s="416">
        <v>0</v>
      </c>
      <c r="R57" s="416">
        <v>0</v>
      </c>
      <c r="S57" s="416">
        <v>0</v>
      </c>
      <c r="T57" s="416">
        <v>0</v>
      </c>
      <c r="U57" s="416">
        <v>0</v>
      </c>
      <c r="V57" s="416">
        <v>0</v>
      </c>
      <c r="W57" s="416">
        <v>0</v>
      </c>
      <c r="X57" s="416">
        <v>0</v>
      </c>
      <c r="Y57" s="416">
        <v>0</v>
      </c>
      <c r="Z57" s="416">
        <v>0</v>
      </c>
      <c r="AA57" s="416">
        <v>0</v>
      </c>
      <c r="AB57" s="416">
        <v>0</v>
      </c>
      <c r="AC57" s="416">
        <v>0</v>
      </c>
      <c r="AD57" s="416">
        <v>0</v>
      </c>
      <c r="AE57" s="416">
        <v>0</v>
      </c>
      <c r="AF57" s="416">
        <v>0</v>
      </c>
      <c r="AG57" s="416">
        <v>2050</v>
      </c>
      <c r="AH57" s="416">
        <v>0</v>
      </c>
      <c r="AI57" s="416">
        <v>0</v>
      </c>
      <c r="AJ57" s="416">
        <v>0</v>
      </c>
      <c r="AK57" s="416">
        <v>0</v>
      </c>
      <c r="AL57" s="416">
        <v>0</v>
      </c>
      <c r="AM57" s="416">
        <v>0</v>
      </c>
      <c r="AN57" s="416">
        <v>0</v>
      </c>
      <c r="AO57" s="416">
        <v>0</v>
      </c>
      <c r="AP57" s="416">
        <v>0</v>
      </c>
      <c r="AQ57" s="416">
        <v>0</v>
      </c>
      <c r="AR57" s="416">
        <v>0</v>
      </c>
      <c r="AS57" s="416">
        <v>0</v>
      </c>
      <c r="AT57" s="416">
        <v>0</v>
      </c>
      <c r="AU57" s="416">
        <v>0</v>
      </c>
      <c r="AV57" s="416">
        <v>0</v>
      </c>
      <c r="AW57" s="416">
        <v>0</v>
      </c>
      <c r="AX57" s="416">
        <v>0</v>
      </c>
      <c r="AY57" s="416">
        <v>0</v>
      </c>
      <c r="AZ57" s="416">
        <v>0</v>
      </c>
      <c r="BA57" s="416">
        <v>0</v>
      </c>
      <c r="BB57" s="416">
        <v>210</v>
      </c>
      <c r="BC57" s="416">
        <v>664075</v>
      </c>
      <c r="BD57" s="416">
        <v>0</v>
      </c>
      <c r="BE57" s="416">
        <v>0</v>
      </c>
      <c r="BF57" s="416">
        <v>0</v>
      </c>
      <c r="BG57" s="416">
        <v>0</v>
      </c>
      <c r="BH57" s="416">
        <v>0</v>
      </c>
      <c r="BI57" s="416">
        <v>0</v>
      </c>
      <c r="BJ57" s="416">
        <v>0</v>
      </c>
      <c r="BK57" s="416">
        <v>144142</v>
      </c>
      <c r="BL57" s="416">
        <v>16494</v>
      </c>
      <c r="BM57" s="416">
        <v>0</v>
      </c>
      <c r="BN57" s="416">
        <v>667</v>
      </c>
      <c r="BO57" s="416">
        <v>0</v>
      </c>
      <c r="BP57" s="416">
        <v>6204543</v>
      </c>
      <c r="BQ57" s="416">
        <v>0</v>
      </c>
      <c r="BR57" s="416">
        <v>0</v>
      </c>
      <c r="BS57" s="416">
        <v>0</v>
      </c>
      <c r="BT57" s="416">
        <v>0</v>
      </c>
      <c r="BU57" s="416">
        <v>0</v>
      </c>
      <c r="BV57" s="416">
        <v>0</v>
      </c>
      <c r="BW57" s="416">
        <v>0</v>
      </c>
      <c r="BX57" s="416">
        <v>0</v>
      </c>
      <c r="BY57" s="416">
        <v>0</v>
      </c>
      <c r="BZ57" s="416">
        <v>0</v>
      </c>
      <c r="CA57" s="416">
        <v>0</v>
      </c>
      <c r="CB57" s="416">
        <v>0</v>
      </c>
      <c r="CC57" s="416">
        <v>0</v>
      </c>
      <c r="CD57" s="416">
        <v>60243</v>
      </c>
      <c r="CE57" s="416">
        <v>0</v>
      </c>
      <c r="CF57" s="416">
        <v>0</v>
      </c>
      <c r="CG57" s="416">
        <v>0</v>
      </c>
      <c r="CH57" s="416">
        <v>0</v>
      </c>
      <c r="CI57" s="416">
        <v>0</v>
      </c>
      <c r="CJ57" s="416">
        <v>0</v>
      </c>
      <c r="CK57" s="416">
        <v>0</v>
      </c>
      <c r="CL57" s="416">
        <v>0</v>
      </c>
      <c r="CM57" s="416">
        <v>0</v>
      </c>
      <c r="CN57" s="416">
        <v>0</v>
      </c>
      <c r="CO57" s="416">
        <v>62595</v>
      </c>
      <c r="CP57" s="416">
        <v>509969</v>
      </c>
      <c r="CQ57" s="416">
        <v>0</v>
      </c>
      <c r="CR57" s="416">
        <v>0</v>
      </c>
      <c r="CS57" s="416">
        <v>0</v>
      </c>
      <c r="CT57" s="416">
        <v>0</v>
      </c>
      <c r="CU57" s="416">
        <v>0</v>
      </c>
      <c r="CV57" s="416">
        <v>0</v>
      </c>
      <c r="CW57" s="416">
        <v>0</v>
      </c>
      <c r="CX57" s="416">
        <v>61532</v>
      </c>
      <c r="CY57" s="416">
        <v>3851975</v>
      </c>
      <c r="CZ57" s="416">
        <v>101</v>
      </c>
      <c r="DA57" s="416">
        <v>75211</v>
      </c>
      <c r="DB57" s="416">
        <v>0</v>
      </c>
      <c r="DC57" s="416">
        <v>0</v>
      </c>
      <c r="DD57" s="416">
        <v>0</v>
      </c>
      <c r="DE57" s="416">
        <v>0</v>
      </c>
      <c r="DF57" s="416">
        <v>0</v>
      </c>
      <c r="DG57" s="416">
        <v>0</v>
      </c>
      <c r="DH57" s="897">
        <v>11653807</v>
      </c>
      <c r="DI57" s="416">
        <v>466024</v>
      </c>
      <c r="DJ57" s="416">
        <v>12171795</v>
      </c>
      <c r="DK57" s="416">
        <v>0</v>
      </c>
      <c r="DL57" s="416">
        <v>0</v>
      </c>
      <c r="DM57" s="417">
        <v>20245</v>
      </c>
      <c r="DN57" s="416">
        <v>2544237</v>
      </c>
      <c r="DO57" s="416">
        <v>-85201</v>
      </c>
      <c r="DP57" s="416">
        <v>15117100</v>
      </c>
      <c r="DQ57" s="416">
        <v>26770907</v>
      </c>
      <c r="DR57" s="416">
        <v>1587016</v>
      </c>
      <c r="DS57" s="416">
        <v>16704116</v>
      </c>
      <c r="DT57" s="416">
        <v>28357923</v>
      </c>
      <c r="DU57" s="416">
        <v>-26354782</v>
      </c>
      <c r="DV57" s="419">
        <v>-9650666</v>
      </c>
      <c r="DW57" s="329">
        <v>2003141</v>
      </c>
      <c r="DX57" s="330">
        <f>SUM(DW54:DW57)</f>
        <v>101945130</v>
      </c>
      <c r="DY57" s="416"/>
    </row>
    <row r="58" spans="2:129" ht="12.75" hidden="1" thickTop="1">
      <c r="B58" s="785" t="s">
        <v>496</v>
      </c>
      <c r="C58" s="786" t="s">
        <v>620</v>
      </c>
      <c r="D58" s="429">
        <v>128</v>
      </c>
      <c r="E58" s="416">
        <v>0</v>
      </c>
      <c r="F58" s="416">
        <v>1426</v>
      </c>
      <c r="G58" s="416">
        <v>2313</v>
      </c>
      <c r="H58" s="416">
        <v>1756</v>
      </c>
      <c r="I58" s="416">
        <v>0</v>
      </c>
      <c r="J58" s="416">
        <v>1922</v>
      </c>
      <c r="K58" s="417">
        <v>0</v>
      </c>
      <c r="L58" s="416">
        <v>3465</v>
      </c>
      <c r="M58" s="416">
        <v>341</v>
      </c>
      <c r="N58" s="416">
        <v>102</v>
      </c>
      <c r="O58" s="416">
        <v>0</v>
      </c>
      <c r="P58" s="416">
        <v>1177</v>
      </c>
      <c r="Q58" s="416">
        <v>2629</v>
      </c>
      <c r="R58" s="416">
        <v>1816</v>
      </c>
      <c r="S58" s="416">
        <v>2722</v>
      </c>
      <c r="T58" s="416">
        <v>3656</v>
      </c>
      <c r="U58" s="416">
        <v>9149</v>
      </c>
      <c r="V58" s="416">
        <v>7354</v>
      </c>
      <c r="W58" s="416">
        <v>59</v>
      </c>
      <c r="X58" s="416">
        <v>2734</v>
      </c>
      <c r="Y58" s="416">
        <v>58</v>
      </c>
      <c r="Z58" s="416">
        <v>658</v>
      </c>
      <c r="AA58" s="416">
        <v>0</v>
      </c>
      <c r="AB58" s="416">
        <v>0</v>
      </c>
      <c r="AC58" s="416">
        <v>50659</v>
      </c>
      <c r="AD58" s="416">
        <v>1286</v>
      </c>
      <c r="AE58" s="416">
        <v>26930</v>
      </c>
      <c r="AF58" s="416">
        <v>9265</v>
      </c>
      <c r="AG58" s="416">
        <v>1334</v>
      </c>
      <c r="AH58" s="416">
        <v>1970</v>
      </c>
      <c r="AI58" s="416">
        <v>820</v>
      </c>
      <c r="AJ58" s="416">
        <v>158</v>
      </c>
      <c r="AK58" s="416">
        <v>4755</v>
      </c>
      <c r="AL58" s="416">
        <v>25</v>
      </c>
      <c r="AM58" s="416">
        <v>5834</v>
      </c>
      <c r="AN58" s="416">
        <v>148</v>
      </c>
      <c r="AO58" s="416">
        <v>1845</v>
      </c>
      <c r="AP58" s="416">
        <v>637</v>
      </c>
      <c r="AQ58" s="416">
        <v>147</v>
      </c>
      <c r="AR58" s="416">
        <v>59468</v>
      </c>
      <c r="AS58" s="416">
        <v>8534</v>
      </c>
      <c r="AT58" s="416">
        <v>47453</v>
      </c>
      <c r="AU58" s="416">
        <v>7340</v>
      </c>
      <c r="AV58" s="416">
        <v>111381</v>
      </c>
      <c r="AW58" s="416">
        <v>25788</v>
      </c>
      <c r="AX58" s="416">
        <v>5948</v>
      </c>
      <c r="AY58" s="416">
        <v>81</v>
      </c>
      <c r="AZ58" s="416">
        <v>7459</v>
      </c>
      <c r="BA58" s="416">
        <v>81818</v>
      </c>
      <c r="BB58" s="416">
        <v>1832</v>
      </c>
      <c r="BC58" s="416">
        <v>146</v>
      </c>
      <c r="BD58" s="416">
        <v>158713</v>
      </c>
      <c r="BE58" s="416">
        <v>2</v>
      </c>
      <c r="BF58" s="416">
        <v>3462</v>
      </c>
      <c r="BG58" s="416">
        <v>20232</v>
      </c>
      <c r="BH58" s="416">
        <v>0</v>
      </c>
      <c r="BI58" s="416">
        <v>0</v>
      </c>
      <c r="BJ58" s="416">
        <v>239</v>
      </c>
      <c r="BK58" s="416">
        <v>7809429</v>
      </c>
      <c r="BL58" s="416">
        <v>37187</v>
      </c>
      <c r="BM58" s="416">
        <v>1119</v>
      </c>
      <c r="BN58" s="416">
        <v>32529</v>
      </c>
      <c r="BO58" s="416">
        <v>1541</v>
      </c>
      <c r="BP58" s="416">
        <v>2194699</v>
      </c>
      <c r="BQ58" s="416">
        <v>82931</v>
      </c>
      <c r="BR58" s="416">
        <v>1808247</v>
      </c>
      <c r="BS58" s="416">
        <v>581988</v>
      </c>
      <c r="BT58" s="416">
        <v>11976</v>
      </c>
      <c r="BU58" s="416">
        <v>1697</v>
      </c>
      <c r="BV58" s="416">
        <v>4091</v>
      </c>
      <c r="BW58" s="416">
        <v>15596</v>
      </c>
      <c r="BX58" s="416">
        <v>726756</v>
      </c>
      <c r="BY58" s="416">
        <v>157425</v>
      </c>
      <c r="BZ58" s="416">
        <v>48678</v>
      </c>
      <c r="CA58" s="416">
        <v>19007</v>
      </c>
      <c r="CB58" s="416">
        <v>0</v>
      </c>
      <c r="CC58" s="416">
        <v>11678</v>
      </c>
      <c r="CD58" s="416">
        <v>178993</v>
      </c>
      <c r="CE58" s="416">
        <v>0</v>
      </c>
      <c r="CF58" s="416">
        <v>14578</v>
      </c>
      <c r="CG58" s="416">
        <v>5317</v>
      </c>
      <c r="CH58" s="416">
        <v>1856</v>
      </c>
      <c r="CI58" s="416">
        <v>13467</v>
      </c>
      <c r="CJ58" s="416">
        <v>27815</v>
      </c>
      <c r="CK58" s="416">
        <v>2658</v>
      </c>
      <c r="CL58" s="416">
        <v>27233</v>
      </c>
      <c r="CM58" s="416">
        <v>90611</v>
      </c>
      <c r="CN58" s="416">
        <v>151</v>
      </c>
      <c r="CO58" s="416">
        <v>20432</v>
      </c>
      <c r="CP58" s="416">
        <v>2196746</v>
      </c>
      <c r="CQ58" s="416">
        <v>14785</v>
      </c>
      <c r="CR58" s="416">
        <v>54495</v>
      </c>
      <c r="CS58" s="416">
        <v>52481</v>
      </c>
      <c r="CT58" s="416">
        <v>10361</v>
      </c>
      <c r="CU58" s="416">
        <v>2393</v>
      </c>
      <c r="CV58" s="416">
        <v>31812</v>
      </c>
      <c r="CW58" s="416">
        <v>64381</v>
      </c>
      <c r="CX58" s="416">
        <v>57757</v>
      </c>
      <c r="CY58" s="416">
        <v>2811635</v>
      </c>
      <c r="CZ58" s="416">
        <v>293912</v>
      </c>
      <c r="DA58" s="416">
        <v>212025</v>
      </c>
      <c r="DB58" s="416">
        <v>56016</v>
      </c>
      <c r="DC58" s="416">
        <v>6711</v>
      </c>
      <c r="DD58" s="416">
        <v>7720</v>
      </c>
      <c r="DE58" s="416">
        <v>2989</v>
      </c>
      <c r="DF58" s="416">
        <v>0</v>
      </c>
      <c r="DG58" s="416">
        <v>0</v>
      </c>
      <c r="DH58" s="897">
        <v>20495078</v>
      </c>
      <c r="DI58" s="416">
        <v>9596793</v>
      </c>
      <c r="DJ58" s="416">
        <v>11964528</v>
      </c>
      <c r="DK58" s="416">
        <v>0</v>
      </c>
      <c r="DL58" s="416">
        <v>0</v>
      </c>
      <c r="DM58" s="417">
        <v>716644</v>
      </c>
      <c r="DN58" s="416">
        <v>15488843</v>
      </c>
      <c r="DO58" s="416">
        <v>-47228</v>
      </c>
      <c r="DP58" s="416">
        <v>37719580</v>
      </c>
      <c r="DQ58" s="416">
        <v>58214658</v>
      </c>
      <c r="DR58" s="416">
        <v>1238458</v>
      </c>
      <c r="DS58" s="416">
        <v>38958038</v>
      </c>
      <c r="DT58" s="416">
        <v>59453116</v>
      </c>
      <c r="DU58" s="416">
        <v>-57436870</v>
      </c>
      <c r="DV58" s="419">
        <v>-18478832</v>
      </c>
      <c r="DW58" s="333">
        <v>2016246</v>
      </c>
      <c r="DX58" s="334"/>
      <c r="DY58" s="416"/>
    </row>
    <row r="59" spans="2:129" ht="12.75" hidden="1" thickTop="1">
      <c r="B59" s="785" t="s">
        <v>497</v>
      </c>
      <c r="C59" s="792" t="s">
        <v>711</v>
      </c>
      <c r="D59" s="429">
        <v>0</v>
      </c>
      <c r="E59" s="416">
        <v>0</v>
      </c>
      <c r="F59" s="416">
        <v>0</v>
      </c>
      <c r="G59" s="416">
        <v>0</v>
      </c>
      <c r="H59" s="416">
        <v>0</v>
      </c>
      <c r="I59" s="416">
        <v>0</v>
      </c>
      <c r="J59" s="416">
        <v>0</v>
      </c>
      <c r="K59" s="417">
        <v>0</v>
      </c>
      <c r="L59" s="416">
        <v>0</v>
      </c>
      <c r="M59" s="416">
        <v>0</v>
      </c>
      <c r="N59" s="416">
        <v>0</v>
      </c>
      <c r="O59" s="416">
        <v>0</v>
      </c>
      <c r="P59" s="416">
        <v>0</v>
      </c>
      <c r="Q59" s="416">
        <v>0</v>
      </c>
      <c r="R59" s="416">
        <v>0</v>
      </c>
      <c r="S59" s="416">
        <v>0</v>
      </c>
      <c r="T59" s="416">
        <v>0</v>
      </c>
      <c r="U59" s="416">
        <v>0</v>
      </c>
      <c r="V59" s="416">
        <v>0</v>
      </c>
      <c r="W59" s="416">
        <v>0</v>
      </c>
      <c r="X59" s="416">
        <v>0</v>
      </c>
      <c r="Y59" s="416">
        <v>0</v>
      </c>
      <c r="Z59" s="416">
        <v>0</v>
      </c>
      <c r="AA59" s="416">
        <v>0</v>
      </c>
      <c r="AB59" s="416">
        <v>0</v>
      </c>
      <c r="AC59" s="416">
        <v>0</v>
      </c>
      <c r="AD59" s="416">
        <v>0</v>
      </c>
      <c r="AE59" s="416">
        <v>0</v>
      </c>
      <c r="AF59" s="416">
        <v>0</v>
      </c>
      <c r="AG59" s="416">
        <v>0</v>
      </c>
      <c r="AH59" s="416">
        <v>0</v>
      </c>
      <c r="AI59" s="416">
        <v>0</v>
      </c>
      <c r="AJ59" s="416">
        <v>0</v>
      </c>
      <c r="AK59" s="416">
        <v>0</v>
      </c>
      <c r="AL59" s="416">
        <v>0</v>
      </c>
      <c r="AM59" s="416">
        <v>0</v>
      </c>
      <c r="AN59" s="416">
        <v>0</v>
      </c>
      <c r="AO59" s="416">
        <v>0</v>
      </c>
      <c r="AP59" s="416">
        <v>0</v>
      </c>
      <c r="AQ59" s="416">
        <v>0</v>
      </c>
      <c r="AR59" s="416">
        <v>0</v>
      </c>
      <c r="AS59" s="416">
        <v>0</v>
      </c>
      <c r="AT59" s="416">
        <v>0</v>
      </c>
      <c r="AU59" s="416">
        <v>0</v>
      </c>
      <c r="AV59" s="416">
        <v>0</v>
      </c>
      <c r="AW59" s="416">
        <v>3519546</v>
      </c>
      <c r="AX59" s="416">
        <v>0</v>
      </c>
      <c r="AY59" s="416">
        <v>83</v>
      </c>
      <c r="AZ59" s="416">
        <v>0</v>
      </c>
      <c r="BA59" s="416">
        <v>0</v>
      </c>
      <c r="BB59" s="416">
        <v>0</v>
      </c>
      <c r="BC59" s="416">
        <v>0</v>
      </c>
      <c r="BD59" s="416">
        <v>6653</v>
      </c>
      <c r="BE59" s="416">
        <v>26749</v>
      </c>
      <c r="BF59" s="416">
        <v>0</v>
      </c>
      <c r="BG59" s="416">
        <v>0</v>
      </c>
      <c r="BH59" s="416">
        <v>0</v>
      </c>
      <c r="BI59" s="416">
        <v>0</v>
      </c>
      <c r="BJ59" s="416">
        <v>0</v>
      </c>
      <c r="BK59" s="416">
        <v>0</v>
      </c>
      <c r="BL59" s="416">
        <v>0</v>
      </c>
      <c r="BM59" s="416">
        <v>0</v>
      </c>
      <c r="BN59" s="416">
        <v>0</v>
      </c>
      <c r="BO59" s="416">
        <v>0</v>
      </c>
      <c r="BP59" s="416">
        <v>0</v>
      </c>
      <c r="BQ59" s="416">
        <v>0</v>
      </c>
      <c r="BR59" s="416">
        <v>0</v>
      </c>
      <c r="BS59" s="416">
        <v>0</v>
      </c>
      <c r="BT59" s="416">
        <v>0</v>
      </c>
      <c r="BU59" s="416">
        <v>0</v>
      </c>
      <c r="BV59" s="416">
        <v>0</v>
      </c>
      <c r="BW59" s="416">
        <v>0</v>
      </c>
      <c r="BX59" s="416">
        <v>0</v>
      </c>
      <c r="BY59" s="416">
        <v>0</v>
      </c>
      <c r="BZ59" s="416">
        <v>0</v>
      </c>
      <c r="CA59" s="416">
        <v>0</v>
      </c>
      <c r="CB59" s="416">
        <v>0</v>
      </c>
      <c r="CC59" s="416">
        <v>0</v>
      </c>
      <c r="CD59" s="416">
        <v>0</v>
      </c>
      <c r="CE59" s="416">
        <v>0</v>
      </c>
      <c r="CF59" s="416">
        <v>0</v>
      </c>
      <c r="CG59" s="416">
        <v>0</v>
      </c>
      <c r="CH59" s="416">
        <v>0</v>
      </c>
      <c r="CI59" s="416">
        <v>0</v>
      </c>
      <c r="CJ59" s="416">
        <v>0</v>
      </c>
      <c r="CK59" s="416">
        <v>0</v>
      </c>
      <c r="CL59" s="416">
        <v>0</v>
      </c>
      <c r="CM59" s="416">
        <v>0</v>
      </c>
      <c r="CN59" s="416">
        <v>0</v>
      </c>
      <c r="CO59" s="416">
        <v>0</v>
      </c>
      <c r="CP59" s="416">
        <v>0</v>
      </c>
      <c r="CQ59" s="416">
        <v>0</v>
      </c>
      <c r="CR59" s="416">
        <v>0</v>
      </c>
      <c r="CS59" s="416">
        <v>0</v>
      </c>
      <c r="CT59" s="416">
        <v>0</v>
      </c>
      <c r="CU59" s="416">
        <v>0</v>
      </c>
      <c r="CV59" s="416">
        <v>0</v>
      </c>
      <c r="CW59" s="416">
        <v>0</v>
      </c>
      <c r="CX59" s="416">
        <v>0</v>
      </c>
      <c r="CY59" s="416">
        <v>12843689</v>
      </c>
      <c r="CZ59" s="416">
        <v>720308</v>
      </c>
      <c r="DA59" s="416">
        <v>0</v>
      </c>
      <c r="DB59" s="416">
        <v>0</v>
      </c>
      <c r="DC59" s="416">
        <v>0</v>
      </c>
      <c r="DD59" s="416">
        <v>0</v>
      </c>
      <c r="DE59" s="416">
        <v>0</v>
      </c>
      <c r="DF59" s="416">
        <v>0</v>
      </c>
      <c r="DG59" s="416">
        <v>0</v>
      </c>
      <c r="DH59" s="897">
        <v>17117028</v>
      </c>
      <c r="DI59" s="416">
        <v>0</v>
      </c>
      <c r="DJ59" s="416">
        <v>5090680</v>
      </c>
      <c r="DK59" s="416">
        <v>0</v>
      </c>
      <c r="DL59" s="416">
        <v>0</v>
      </c>
      <c r="DM59" s="417">
        <v>1585519</v>
      </c>
      <c r="DN59" s="416">
        <v>21164133</v>
      </c>
      <c r="DO59" s="416">
        <v>-178</v>
      </c>
      <c r="DP59" s="416">
        <v>27840154</v>
      </c>
      <c r="DQ59" s="416">
        <v>44957182</v>
      </c>
      <c r="DR59" s="416">
        <v>17159</v>
      </c>
      <c r="DS59" s="416">
        <v>27857313</v>
      </c>
      <c r="DT59" s="416">
        <v>44974341</v>
      </c>
      <c r="DU59" s="416">
        <v>-44938404</v>
      </c>
      <c r="DV59" s="419">
        <v>-17081091</v>
      </c>
      <c r="DW59" s="333">
        <v>35937</v>
      </c>
      <c r="DX59" s="334">
        <f>SUM(DW58:DW59)</f>
        <v>2052183</v>
      </c>
      <c r="DY59" s="416"/>
    </row>
    <row r="60" spans="2:129" ht="12.75" hidden="1" thickTop="1">
      <c r="B60" s="793" t="s">
        <v>498</v>
      </c>
      <c r="C60" s="794" t="s">
        <v>622</v>
      </c>
      <c r="D60" s="429">
        <v>0</v>
      </c>
      <c r="E60" s="416">
        <v>0</v>
      </c>
      <c r="F60" s="416">
        <v>0</v>
      </c>
      <c r="G60" s="416">
        <v>0</v>
      </c>
      <c r="H60" s="421">
        <v>0</v>
      </c>
      <c r="I60" s="416">
        <v>0</v>
      </c>
      <c r="J60" s="416">
        <v>0</v>
      </c>
      <c r="K60" s="417">
        <v>0</v>
      </c>
      <c r="L60" s="416">
        <v>0</v>
      </c>
      <c r="M60" s="416">
        <v>0</v>
      </c>
      <c r="N60" s="416">
        <v>0</v>
      </c>
      <c r="O60" s="416">
        <v>0</v>
      </c>
      <c r="P60" s="416">
        <v>0</v>
      </c>
      <c r="Q60" s="416">
        <v>0</v>
      </c>
      <c r="R60" s="416">
        <v>0</v>
      </c>
      <c r="S60" s="416">
        <v>0</v>
      </c>
      <c r="T60" s="416">
        <v>0</v>
      </c>
      <c r="U60" s="416">
        <v>0</v>
      </c>
      <c r="V60" s="416">
        <v>0</v>
      </c>
      <c r="W60" s="416">
        <v>0</v>
      </c>
      <c r="X60" s="416">
        <v>0</v>
      </c>
      <c r="Y60" s="416">
        <v>0</v>
      </c>
      <c r="Z60" s="416">
        <v>0</v>
      </c>
      <c r="AA60" s="416">
        <v>0</v>
      </c>
      <c r="AB60" s="416">
        <v>0</v>
      </c>
      <c r="AC60" s="416">
        <v>0</v>
      </c>
      <c r="AD60" s="416">
        <v>0</v>
      </c>
      <c r="AE60" s="416">
        <v>0</v>
      </c>
      <c r="AF60" s="416">
        <v>0</v>
      </c>
      <c r="AG60" s="416">
        <v>0</v>
      </c>
      <c r="AH60" s="416">
        <v>0</v>
      </c>
      <c r="AI60" s="416">
        <v>0</v>
      </c>
      <c r="AJ60" s="416">
        <v>0</v>
      </c>
      <c r="AK60" s="416">
        <v>0</v>
      </c>
      <c r="AL60" s="416">
        <v>0</v>
      </c>
      <c r="AM60" s="416">
        <v>0</v>
      </c>
      <c r="AN60" s="416">
        <v>0</v>
      </c>
      <c r="AO60" s="416">
        <v>0</v>
      </c>
      <c r="AP60" s="416">
        <v>0</v>
      </c>
      <c r="AQ60" s="416">
        <v>0</v>
      </c>
      <c r="AR60" s="416">
        <v>0</v>
      </c>
      <c r="AS60" s="416">
        <v>0</v>
      </c>
      <c r="AT60" s="416">
        <v>0</v>
      </c>
      <c r="AU60" s="416">
        <v>118970</v>
      </c>
      <c r="AV60" s="416">
        <v>45739</v>
      </c>
      <c r="AW60" s="416">
        <v>428338</v>
      </c>
      <c r="AX60" s="416">
        <v>130760</v>
      </c>
      <c r="AY60" s="416">
        <v>141823</v>
      </c>
      <c r="AZ60" s="416">
        <v>2978272</v>
      </c>
      <c r="BA60" s="416">
        <v>7721058</v>
      </c>
      <c r="BB60" s="416">
        <v>210926</v>
      </c>
      <c r="BC60" s="416">
        <v>162722</v>
      </c>
      <c r="BD60" s="416">
        <v>413877</v>
      </c>
      <c r="BE60" s="416">
        <v>1841</v>
      </c>
      <c r="BF60" s="416">
        <v>3597831</v>
      </c>
      <c r="BG60" s="416">
        <v>2728651</v>
      </c>
      <c r="BH60" s="416">
        <v>0</v>
      </c>
      <c r="BI60" s="416">
        <v>0</v>
      </c>
      <c r="BJ60" s="416">
        <v>96497</v>
      </c>
      <c r="BK60" s="416">
        <v>0</v>
      </c>
      <c r="BL60" s="416">
        <v>11071</v>
      </c>
      <c r="BM60" s="416">
        <v>790268</v>
      </c>
      <c r="BN60" s="416">
        <v>687200</v>
      </c>
      <c r="BO60" s="416">
        <v>0</v>
      </c>
      <c r="BP60" s="416">
        <v>0</v>
      </c>
      <c r="BQ60" s="416">
        <v>0</v>
      </c>
      <c r="BR60" s="416">
        <v>0</v>
      </c>
      <c r="BS60" s="416">
        <v>0</v>
      </c>
      <c r="BT60" s="416">
        <v>0</v>
      </c>
      <c r="BU60" s="416">
        <v>0</v>
      </c>
      <c r="BV60" s="416">
        <v>0</v>
      </c>
      <c r="BW60" s="416">
        <v>0</v>
      </c>
      <c r="BX60" s="416">
        <v>0</v>
      </c>
      <c r="BY60" s="416">
        <v>0</v>
      </c>
      <c r="BZ60" s="416">
        <v>0</v>
      </c>
      <c r="CA60" s="416">
        <v>0</v>
      </c>
      <c r="CB60" s="416">
        <v>0</v>
      </c>
      <c r="CC60" s="416">
        <v>0</v>
      </c>
      <c r="CD60" s="416">
        <v>0</v>
      </c>
      <c r="CE60" s="416">
        <v>0</v>
      </c>
      <c r="CF60" s="416">
        <v>0</v>
      </c>
      <c r="CG60" s="416">
        <v>0</v>
      </c>
      <c r="CH60" s="416">
        <v>0</v>
      </c>
      <c r="CI60" s="416">
        <v>0</v>
      </c>
      <c r="CJ60" s="416">
        <v>0</v>
      </c>
      <c r="CK60" s="416">
        <v>0</v>
      </c>
      <c r="CL60" s="416">
        <v>0</v>
      </c>
      <c r="CM60" s="416">
        <v>0</v>
      </c>
      <c r="CN60" s="416">
        <v>0</v>
      </c>
      <c r="CO60" s="416">
        <v>0</v>
      </c>
      <c r="CP60" s="416">
        <v>0</v>
      </c>
      <c r="CQ60" s="416">
        <v>0</v>
      </c>
      <c r="CR60" s="416">
        <v>6273</v>
      </c>
      <c r="CS60" s="416">
        <v>0</v>
      </c>
      <c r="CT60" s="416">
        <v>0</v>
      </c>
      <c r="CU60" s="416">
        <v>0</v>
      </c>
      <c r="CV60" s="416">
        <v>0</v>
      </c>
      <c r="CW60" s="416">
        <v>0</v>
      </c>
      <c r="CX60" s="416">
        <v>0</v>
      </c>
      <c r="CY60" s="416">
        <v>1411830</v>
      </c>
      <c r="CZ60" s="416">
        <v>0</v>
      </c>
      <c r="DA60" s="416">
        <v>0</v>
      </c>
      <c r="DB60" s="416">
        <v>0</v>
      </c>
      <c r="DC60" s="416">
        <v>0</v>
      </c>
      <c r="DD60" s="416">
        <v>0</v>
      </c>
      <c r="DE60" s="416">
        <v>0</v>
      </c>
      <c r="DF60" s="416">
        <v>0</v>
      </c>
      <c r="DG60" s="416">
        <v>0</v>
      </c>
      <c r="DH60" s="897">
        <v>21683947</v>
      </c>
      <c r="DI60" s="416">
        <v>0</v>
      </c>
      <c r="DJ60" s="416">
        <v>0</v>
      </c>
      <c r="DK60" s="416">
        <v>0</v>
      </c>
      <c r="DL60" s="416">
        <v>0</v>
      </c>
      <c r="DM60" s="417">
        <v>0</v>
      </c>
      <c r="DN60" s="416">
        <v>0</v>
      </c>
      <c r="DO60" s="416">
        <v>7579</v>
      </c>
      <c r="DP60" s="416">
        <v>7579</v>
      </c>
      <c r="DQ60" s="416">
        <v>21691526</v>
      </c>
      <c r="DR60" s="416">
        <v>21452380</v>
      </c>
      <c r="DS60" s="416">
        <v>21459959</v>
      </c>
      <c r="DT60" s="416">
        <v>43143906</v>
      </c>
      <c r="DU60" s="416">
        <v>-21691526</v>
      </c>
      <c r="DV60" s="419">
        <v>-231567</v>
      </c>
      <c r="DW60" s="335">
        <v>21452380</v>
      </c>
      <c r="DX60" s="336"/>
      <c r="DY60" s="416"/>
    </row>
    <row r="61" spans="2:129" ht="12.75" hidden="1" thickTop="1">
      <c r="B61" s="800" t="s">
        <v>499</v>
      </c>
      <c r="C61" s="801" t="s">
        <v>623</v>
      </c>
      <c r="D61" s="1006">
        <v>0</v>
      </c>
      <c r="E61" s="1007">
        <v>0</v>
      </c>
      <c r="F61" s="1007">
        <v>0</v>
      </c>
      <c r="G61" s="1007">
        <v>0</v>
      </c>
      <c r="H61" s="416">
        <v>43</v>
      </c>
      <c r="I61" s="1007">
        <v>0</v>
      </c>
      <c r="J61" s="1007">
        <v>0</v>
      </c>
      <c r="K61" s="1008">
        <v>0</v>
      </c>
      <c r="L61" s="1007">
        <v>214</v>
      </c>
      <c r="M61" s="1007">
        <v>6</v>
      </c>
      <c r="N61" s="1007">
        <v>0</v>
      </c>
      <c r="O61" s="1007">
        <v>0</v>
      </c>
      <c r="P61" s="1007">
        <v>0</v>
      </c>
      <c r="Q61" s="1007">
        <v>35</v>
      </c>
      <c r="R61" s="1007">
        <v>0</v>
      </c>
      <c r="S61" s="1007">
        <v>20</v>
      </c>
      <c r="T61" s="1007">
        <v>69</v>
      </c>
      <c r="U61" s="1007">
        <v>2161</v>
      </c>
      <c r="V61" s="1007">
        <v>43651</v>
      </c>
      <c r="W61" s="1007">
        <v>0</v>
      </c>
      <c r="X61" s="1007">
        <v>84</v>
      </c>
      <c r="Y61" s="1007">
        <v>12</v>
      </c>
      <c r="Z61" s="1007">
        <v>96</v>
      </c>
      <c r="AA61" s="1007">
        <v>0</v>
      </c>
      <c r="AB61" s="1007">
        <v>0</v>
      </c>
      <c r="AC61" s="1007">
        <v>251</v>
      </c>
      <c r="AD61" s="1007">
        <v>43</v>
      </c>
      <c r="AE61" s="1007">
        <v>1053</v>
      </c>
      <c r="AF61" s="1007">
        <v>0</v>
      </c>
      <c r="AG61" s="1007">
        <v>121</v>
      </c>
      <c r="AH61" s="1007">
        <v>14</v>
      </c>
      <c r="AI61" s="1007">
        <v>0</v>
      </c>
      <c r="AJ61" s="1007">
        <v>0</v>
      </c>
      <c r="AK61" s="1007">
        <v>50</v>
      </c>
      <c r="AL61" s="1007">
        <v>0</v>
      </c>
      <c r="AM61" s="1007">
        <v>0</v>
      </c>
      <c r="AN61" s="1007">
        <v>11</v>
      </c>
      <c r="AO61" s="1007">
        <v>50</v>
      </c>
      <c r="AP61" s="1007">
        <v>11</v>
      </c>
      <c r="AQ61" s="1007">
        <v>7</v>
      </c>
      <c r="AR61" s="1007">
        <v>0</v>
      </c>
      <c r="AS61" s="1007">
        <v>12835</v>
      </c>
      <c r="AT61" s="1007">
        <v>626</v>
      </c>
      <c r="AU61" s="1007">
        <v>189567</v>
      </c>
      <c r="AV61" s="1007">
        <v>157947</v>
      </c>
      <c r="AW61" s="1007">
        <v>241446</v>
      </c>
      <c r="AX61" s="1007">
        <v>20368</v>
      </c>
      <c r="AY61" s="1007">
        <v>43582</v>
      </c>
      <c r="AZ61" s="1007">
        <v>803835</v>
      </c>
      <c r="BA61" s="1007">
        <v>3168221</v>
      </c>
      <c r="BB61" s="1007">
        <v>35003</v>
      </c>
      <c r="BC61" s="1007">
        <v>38775</v>
      </c>
      <c r="BD61" s="1007">
        <v>192334</v>
      </c>
      <c r="BE61" s="1007">
        <v>691</v>
      </c>
      <c r="BF61" s="1007">
        <v>2110504</v>
      </c>
      <c r="BG61" s="1007">
        <v>1792540</v>
      </c>
      <c r="BH61" s="1007">
        <v>0</v>
      </c>
      <c r="BI61" s="1007">
        <v>0</v>
      </c>
      <c r="BJ61" s="1007">
        <v>19139</v>
      </c>
      <c r="BK61" s="1007">
        <v>137953</v>
      </c>
      <c r="BL61" s="1007">
        <v>1512</v>
      </c>
      <c r="BM61" s="1007">
        <v>374256</v>
      </c>
      <c r="BN61" s="1007">
        <v>85148</v>
      </c>
      <c r="BO61" s="1007">
        <v>0</v>
      </c>
      <c r="BP61" s="1007">
        <v>57866</v>
      </c>
      <c r="BQ61" s="1007">
        <v>0</v>
      </c>
      <c r="BR61" s="1007">
        <v>53</v>
      </c>
      <c r="BS61" s="1007">
        <v>10</v>
      </c>
      <c r="BT61" s="1007">
        <v>1898</v>
      </c>
      <c r="BU61" s="1007">
        <v>53</v>
      </c>
      <c r="BV61" s="1007">
        <v>235</v>
      </c>
      <c r="BW61" s="1007">
        <v>0</v>
      </c>
      <c r="BX61" s="1007">
        <v>18721</v>
      </c>
      <c r="BY61" s="1007">
        <v>14166</v>
      </c>
      <c r="BZ61" s="1007">
        <v>0</v>
      </c>
      <c r="CA61" s="1007">
        <v>0</v>
      </c>
      <c r="CB61" s="1007">
        <v>0</v>
      </c>
      <c r="CC61" s="1007">
        <v>49</v>
      </c>
      <c r="CD61" s="1007">
        <v>0</v>
      </c>
      <c r="CE61" s="1007">
        <v>0</v>
      </c>
      <c r="CF61" s="1007">
        <v>65</v>
      </c>
      <c r="CG61" s="1007">
        <v>32</v>
      </c>
      <c r="CH61" s="1007">
        <v>0</v>
      </c>
      <c r="CI61" s="1007">
        <v>0</v>
      </c>
      <c r="CJ61" s="1007">
        <v>772</v>
      </c>
      <c r="CK61" s="1007">
        <v>17508</v>
      </c>
      <c r="CL61" s="1007">
        <v>57397</v>
      </c>
      <c r="CM61" s="1007">
        <v>57328</v>
      </c>
      <c r="CN61" s="1007">
        <v>729</v>
      </c>
      <c r="CO61" s="1007">
        <v>36888</v>
      </c>
      <c r="CP61" s="1007">
        <v>338153</v>
      </c>
      <c r="CQ61" s="1007">
        <v>2227</v>
      </c>
      <c r="CR61" s="1007">
        <v>191021</v>
      </c>
      <c r="CS61" s="1007">
        <v>297</v>
      </c>
      <c r="CT61" s="1007">
        <v>56</v>
      </c>
      <c r="CU61" s="1007">
        <v>4</v>
      </c>
      <c r="CV61" s="1007">
        <v>0</v>
      </c>
      <c r="CW61" s="1007">
        <v>113</v>
      </c>
      <c r="CX61" s="1007">
        <v>380</v>
      </c>
      <c r="CY61" s="1007">
        <v>1829167</v>
      </c>
      <c r="CZ61" s="1007">
        <v>189</v>
      </c>
      <c r="DA61" s="1007">
        <v>48</v>
      </c>
      <c r="DB61" s="1007">
        <v>0</v>
      </c>
      <c r="DC61" s="1007">
        <v>18</v>
      </c>
      <c r="DD61" s="1007">
        <v>77</v>
      </c>
      <c r="DE61" s="1007">
        <v>5</v>
      </c>
      <c r="DF61" s="1007">
        <v>566427</v>
      </c>
      <c r="DG61" s="1007">
        <v>0</v>
      </c>
      <c r="DH61" s="1009">
        <v>12666236</v>
      </c>
      <c r="DI61" s="1007">
        <v>15495</v>
      </c>
      <c r="DJ61" s="1007">
        <v>383934</v>
      </c>
      <c r="DK61" s="1007">
        <v>0</v>
      </c>
      <c r="DL61" s="1007">
        <v>0</v>
      </c>
      <c r="DM61" s="1008">
        <v>0</v>
      </c>
      <c r="DN61" s="1007">
        <v>0</v>
      </c>
      <c r="DO61" s="1007">
        <v>-263340</v>
      </c>
      <c r="DP61" s="1007">
        <v>136089</v>
      </c>
      <c r="DQ61" s="1007">
        <v>12802325</v>
      </c>
      <c r="DR61" s="1007">
        <v>12578149</v>
      </c>
      <c r="DS61" s="1007">
        <v>12714238</v>
      </c>
      <c r="DT61" s="1007">
        <v>25380474</v>
      </c>
      <c r="DU61" s="1007">
        <v>-12488931</v>
      </c>
      <c r="DV61" s="1010">
        <v>225307</v>
      </c>
      <c r="DW61" s="337">
        <v>12891543</v>
      </c>
      <c r="DX61" s="338">
        <f>SUM(DW60:DW61)</f>
        <v>34343923</v>
      </c>
      <c r="DY61" s="416"/>
    </row>
    <row r="62" spans="2:129" ht="12.75" hidden="1" thickTop="1">
      <c r="B62" s="807" t="s">
        <v>500</v>
      </c>
      <c r="C62" s="808" t="s">
        <v>624</v>
      </c>
      <c r="D62" s="429">
        <v>0</v>
      </c>
      <c r="E62" s="416">
        <v>0</v>
      </c>
      <c r="F62" s="416">
        <v>0</v>
      </c>
      <c r="G62" s="416">
        <v>0</v>
      </c>
      <c r="H62" s="416">
        <v>0</v>
      </c>
      <c r="I62" s="416">
        <v>0</v>
      </c>
      <c r="J62" s="416">
        <v>0</v>
      </c>
      <c r="K62" s="417">
        <v>0</v>
      </c>
      <c r="L62" s="416">
        <v>0</v>
      </c>
      <c r="M62" s="416">
        <v>0</v>
      </c>
      <c r="N62" s="416">
        <v>0</v>
      </c>
      <c r="O62" s="416">
        <v>0</v>
      </c>
      <c r="P62" s="416">
        <v>0</v>
      </c>
      <c r="Q62" s="416">
        <v>0</v>
      </c>
      <c r="R62" s="416">
        <v>0</v>
      </c>
      <c r="S62" s="416">
        <v>0</v>
      </c>
      <c r="T62" s="416">
        <v>0</v>
      </c>
      <c r="U62" s="416">
        <v>0</v>
      </c>
      <c r="V62" s="416">
        <v>0</v>
      </c>
      <c r="W62" s="416">
        <v>0</v>
      </c>
      <c r="X62" s="416">
        <v>0</v>
      </c>
      <c r="Y62" s="416">
        <v>0</v>
      </c>
      <c r="Z62" s="416">
        <v>0</v>
      </c>
      <c r="AA62" s="416">
        <v>0</v>
      </c>
      <c r="AB62" s="416">
        <v>0</v>
      </c>
      <c r="AC62" s="416">
        <v>0</v>
      </c>
      <c r="AD62" s="416">
        <v>0</v>
      </c>
      <c r="AE62" s="416">
        <v>0</v>
      </c>
      <c r="AF62" s="416">
        <v>0</v>
      </c>
      <c r="AG62" s="416">
        <v>0</v>
      </c>
      <c r="AH62" s="416">
        <v>0</v>
      </c>
      <c r="AI62" s="416">
        <v>0</v>
      </c>
      <c r="AJ62" s="416">
        <v>0</v>
      </c>
      <c r="AK62" s="416">
        <v>0</v>
      </c>
      <c r="AL62" s="416">
        <v>0</v>
      </c>
      <c r="AM62" s="416">
        <v>0</v>
      </c>
      <c r="AN62" s="416">
        <v>0</v>
      </c>
      <c r="AO62" s="416">
        <v>0</v>
      </c>
      <c r="AP62" s="416">
        <v>0</v>
      </c>
      <c r="AQ62" s="416">
        <v>0</v>
      </c>
      <c r="AR62" s="416">
        <v>0</v>
      </c>
      <c r="AS62" s="416">
        <v>0</v>
      </c>
      <c r="AT62" s="416">
        <v>0</v>
      </c>
      <c r="AU62" s="416">
        <v>0</v>
      </c>
      <c r="AV62" s="416">
        <v>0</v>
      </c>
      <c r="AW62" s="416">
        <v>0</v>
      </c>
      <c r="AX62" s="416">
        <v>0</v>
      </c>
      <c r="AY62" s="416">
        <v>0</v>
      </c>
      <c r="AZ62" s="416">
        <v>0</v>
      </c>
      <c r="BA62" s="416">
        <v>0</v>
      </c>
      <c r="BB62" s="416">
        <v>0</v>
      </c>
      <c r="BC62" s="416">
        <v>0</v>
      </c>
      <c r="BD62" s="416">
        <v>0</v>
      </c>
      <c r="BE62" s="416">
        <v>0</v>
      </c>
      <c r="BF62" s="416">
        <v>0</v>
      </c>
      <c r="BG62" s="416">
        <v>0</v>
      </c>
      <c r="BH62" s="416">
        <v>0</v>
      </c>
      <c r="BI62" s="416">
        <v>0</v>
      </c>
      <c r="BJ62" s="416">
        <v>0</v>
      </c>
      <c r="BK62" s="416">
        <v>0</v>
      </c>
      <c r="BL62" s="416">
        <v>0</v>
      </c>
      <c r="BM62" s="416">
        <v>0</v>
      </c>
      <c r="BN62" s="416">
        <v>0</v>
      </c>
      <c r="BO62" s="416">
        <v>0</v>
      </c>
      <c r="BP62" s="416">
        <v>0</v>
      </c>
      <c r="BQ62" s="416">
        <v>0</v>
      </c>
      <c r="BR62" s="416">
        <v>0</v>
      </c>
      <c r="BS62" s="416">
        <v>0</v>
      </c>
      <c r="BT62" s="416">
        <v>0</v>
      </c>
      <c r="BU62" s="416">
        <v>0</v>
      </c>
      <c r="BV62" s="416">
        <v>0</v>
      </c>
      <c r="BW62" s="416">
        <v>0</v>
      </c>
      <c r="BX62" s="416">
        <v>0</v>
      </c>
      <c r="BY62" s="416">
        <v>0</v>
      </c>
      <c r="BZ62" s="416">
        <v>0</v>
      </c>
      <c r="CA62" s="416">
        <v>0</v>
      </c>
      <c r="CB62" s="416">
        <v>0</v>
      </c>
      <c r="CC62" s="416">
        <v>0</v>
      </c>
      <c r="CD62" s="416">
        <v>0</v>
      </c>
      <c r="CE62" s="416">
        <v>0</v>
      </c>
      <c r="CF62" s="416">
        <v>0</v>
      </c>
      <c r="CG62" s="416">
        <v>0</v>
      </c>
      <c r="CH62" s="416">
        <v>0</v>
      </c>
      <c r="CI62" s="416">
        <v>0</v>
      </c>
      <c r="CJ62" s="416">
        <v>0</v>
      </c>
      <c r="CK62" s="416">
        <v>0</v>
      </c>
      <c r="CL62" s="416">
        <v>0</v>
      </c>
      <c r="CM62" s="416">
        <v>0</v>
      </c>
      <c r="CN62" s="416">
        <v>0</v>
      </c>
      <c r="CO62" s="416">
        <v>0</v>
      </c>
      <c r="CP62" s="416">
        <v>0</v>
      </c>
      <c r="CQ62" s="416">
        <v>0</v>
      </c>
      <c r="CR62" s="416">
        <v>0</v>
      </c>
      <c r="CS62" s="416">
        <v>0</v>
      </c>
      <c r="CT62" s="416">
        <v>0</v>
      </c>
      <c r="CU62" s="416">
        <v>0</v>
      </c>
      <c r="CV62" s="416">
        <v>0</v>
      </c>
      <c r="CW62" s="416">
        <v>0</v>
      </c>
      <c r="CX62" s="416">
        <v>0</v>
      </c>
      <c r="CY62" s="416">
        <v>0</v>
      </c>
      <c r="CZ62" s="416">
        <v>0</v>
      </c>
      <c r="DA62" s="416">
        <v>0</v>
      </c>
      <c r="DB62" s="416">
        <v>0</v>
      </c>
      <c r="DC62" s="416">
        <v>0</v>
      </c>
      <c r="DD62" s="416">
        <v>0</v>
      </c>
      <c r="DE62" s="416">
        <v>0</v>
      </c>
      <c r="DF62" s="416">
        <v>0</v>
      </c>
      <c r="DG62" s="416">
        <v>0</v>
      </c>
      <c r="DH62" s="897">
        <v>0</v>
      </c>
      <c r="DI62" s="416">
        <v>0</v>
      </c>
      <c r="DJ62" s="416">
        <v>41270515</v>
      </c>
      <c r="DK62" s="416">
        <v>0</v>
      </c>
      <c r="DL62" s="416">
        <v>0</v>
      </c>
      <c r="DM62" s="417">
        <v>155545</v>
      </c>
      <c r="DN62" s="416">
        <v>23346759</v>
      </c>
      <c r="DO62" s="416">
        <v>0</v>
      </c>
      <c r="DP62" s="416">
        <v>64772819</v>
      </c>
      <c r="DQ62" s="416">
        <v>64772819</v>
      </c>
      <c r="DR62" s="416">
        <v>0</v>
      </c>
      <c r="DS62" s="416">
        <v>64772819</v>
      </c>
      <c r="DT62" s="416">
        <v>64772819</v>
      </c>
      <c r="DU62" s="416">
        <v>-64772819</v>
      </c>
      <c r="DV62" s="419">
        <v>0</v>
      </c>
      <c r="DW62" s="339">
        <v>0</v>
      </c>
      <c r="DX62" s="340"/>
      <c r="DY62" s="416"/>
    </row>
    <row r="63" spans="2:129" ht="12.75" hidden="1" thickTop="1">
      <c r="B63" s="807" t="s">
        <v>501</v>
      </c>
      <c r="C63" s="808" t="s">
        <v>712</v>
      </c>
      <c r="D63" s="429">
        <v>0</v>
      </c>
      <c r="E63" s="416">
        <v>0</v>
      </c>
      <c r="F63" s="416">
        <v>0</v>
      </c>
      <c r="G63" s="416">
        <v>0</v>
      </c>
      <c r="H63" s="416">
        <v>0</v>
      </c>
      <c r="I63" s="416">
        <v>0</v>
      </c>
      <c r="J63" s="416">
        <v>0</v>
      </c>
      <c r="K63" s="417">
        <v>0</v>
      </c>
      <c r="L63" s="416">
        <v>0</v>
      </c>
      <c r="M63" s="416">
        <v>0</v>
      </c>
      <c r="N63" s="416">
        <v>0</v>
      </c>
      <c r="O63" s="416">
        <v>0</v>
      </c>
      <c r="P63" s="416">
        <v>0</v>
      </c>
      <c r="Q63" s="416">
        <v>0</v>
      </c>
      <c r="R63" s="416">
        <v>0</v>
      </c>
      <c r="S63" s="416">
        <v>0</v>
      </c>
      <c r="T63" s="416">
        <v>0</v>
      </c>
      <c r="U63" s="416">
        <v>0</v>
      </c>
      <c r="V63" s="416">
        <v>0</v>
      </c>
      <c r="W63" s="416">
        <v>0</v>
      </c>
      <c r="X63" s="416">
        <v>0</v>
      </c>
      <c r="Y63" s="416">
        <v>0</v>
      </c>
      <c r="Z63" s="416">
        <v>0</v>
      </c>
      <c r="AA63" s="416">
        <v>0</v>
      </c>
      <c r="AB63" s="416">
        <v>0</v>
      </c>
      <c r="AC63" s="416">
        <v>0</v>
      </c>
      <c r="AD63" s="416">
        <v>0</v>
      </c>
      <c r="AE63" s="416">
        <v>0</v>
      </c>
      <c r="AF63" s="416">
        <v>0</v>
      </c>
      <c r="AG63" s="416">
        <v>0</v>
      </c>
      <c r="AH63" s="416">
        <v>0</v>
      </c>
      <c r="AI63" s="416">
        <v>0</v>
      </c>
      <c r="AJ63" s="416">
        <v>0</v>
      </c>
      <c r="AK63" s="416">
        <v>0</v>
      </c>
      <c r="AL63" s="416">
        <v>0</v>
      </c>
      <c r="AM63" s="416">
        <v>0</v>
      </c>
      <c r="AN63" s="416">
        <v>0</v>
      </c>
      <c r="AO63" s="416">
        <v>0</v>
      </c>
      <c r="AP63" s="416">
        <v>0</v>
      </c>
      <c r="AQ63" s="416">
        <v>0</v>
      </c>
      <c r="AR63" s="416">
        <v>0</v>
      </c>
      <c r="AS63" s="416">
        <v>0</v>
      </c>
      <c r="AT63" s="416">
        <v>0</v>
      </c>
      <c r="AU63" s="416">
        <v>0</v>
      </c>
      <c r="AV63" s="416">
        <v>0</v>
      </c>
      <c r="AW63" s="416">
        <v>0</v>
      </c>
      <c r="AX63" s="416">
        <v>0</v>
      </c>
      <c r="AY63" s="416">
        <v>0</v>
      </c>
      <c r="AZ63" s="416">
        <v>0</v>
      </c>
      <c r="BA63" s="416">
        <v>0</v>
      </c>
      <c r="BB63" s="416">
        <v>0</v>
      </c>
      <c r="BC63" s="416">
        <v>0</v>
      </c>
      <c r="BD63" s="416">
        <v>0</v>
      </c>
      <c r="BE63" s="416">
        <v>0</v>
      </c>
      <c r="BF63" s="416">
        <v>0</v>
      </c>
      <c r="BG63" s="416">
        <v>0</v>
      </c>
      <c r="BH63" s="416">
        <v>0</v>
      </c>
      <c r="BI63" s="416">
        <v>0</v>
      </c>
      <c r="BJ63" s="416">
        <v>0</v>
      </c>
      <c r="BK63" s="416">
        <v>0</v>
      </c>
      <c r="BL63" s="416">
        <v>0</v>
      </c>
      <c r="BM63" s="416">
        <v>0</v>
      </c>
      <c r="BN63" s="416">
        <v>0</v>
      </c>
      <c r="BO63" s="416">
        <v>0</v>
      </c>
      <c r="BP63" s="416">
        <v>0</v>
      </c>
      <c r="BQ63" s="416">
        <v>0</v>
      </c>
      <c r="BR63" s="416">
        <v>0</v>
      </c>
      <c r="BS63" s="416">
        <v>0</v>
      </c>
      <c r="BT63" s="416">
        <v>0</v>
      </c>
      <c r="BU63" s="416">
        <v>0</v>
      </c>
      <c r="BV63" s="416">
        <v>0</v>
      </c>
      <c r="BW63" s="416">
        <v>0</v>
      </c>
      <c r="BX63" s="416">
        <v>0</v>
      </c>
      <c r="BY63" s="416">
        <v>0</v>
      </c>
      <c r="BZ63" s="416">
        <v>0</v>
      </c>
      <c r="CA63" s="416">
        <v>0</v>
      </c>
      <c r="CB63" s="416">
        <v>0</v>
      </c>
      <c r="CC63" s="416">
        <v>0</v>
      </c>
      <c r="CD63" s="416">
        <v>0</v>
      </c>
      <c r="CE63" s="416">
        <v>0</v>
      </c>
      <c r="CF63" s="416">
        <v>0</v>
      </c>
      <c r="CG63" s="416">
        <v>0</v>
      </c>
      <c r="CH63" s="416">
        <v>0</v>
      </c>
      <c r="CI63" s="416">
        <v>0</v>
      </c>
      <c r="CJ63" s="416">
        <v>0</v>
      </c>
      <c r="CK63" s="416">
        <v>0</v>
      </c>
      <c r="CL63" s="416">
        <v>0</v>
      </c>
      <c r="CM63" s="416">
        <v>0</v>
      </c>
      <c r="CN63" s="416">
        <v>0</v>
      </c>
      <c r="CO63" s="416">
        <v>0</v>
      </c>
      <c r="CP63" s="416">
        <v>0</v>
      </c>
      <c r="CQ63" s="416">
        <v>0</v>
      </c>
      <c r="CR63" s="416">
        <v>0</v>
      </c>
      <c r="CS63" s="416">
        <v>0</v>
      </c>
      <c r="CT63" s="416">
        <v>0</v>
      </c>
      <c r="CU63" s="416">
        <v>0</v>
      </c>
      <c r="CV63" s="416">
        <v>0</v>
      </c>
      <c r="CW63" s="416">
        <v>0</v>
      </c>
      <c r="CX63" s="416">
        <v>0</v>
      </c>
      <c r="CY63" s="416">
        <v>0</v>
      </c>
      <c r="CZ63" s="416">
        <v>0</v>
      </c>
      <c r="DA63" s="416">
        <v>0</v>
      </c>
      <c r="DB63" s="416">
        <v>0</v>
      </c>
      <c r="DC63" s="416">
        <v>0</v>
      </c>
      <c r="DD63" s="416">
        <v>0</v>
      </c>
      <c r="DE63" s="416">
        <v>0</v>
      </c>
      <c r="DF63" s="416">
        <v>0</v>
      </c>
      <c r="DG63" s="416">
        <v>0</v>
      </c>
      <c r="DH63" s="897">
        <v>0</v>
      </c>
      <c r="DI63" s="416">
        <v>0</v>
      </c>
      <c r="DJ63" s="416">
        <v>8443757</v>
      </c>
      <c r="DK63" s="416">
        <v>0</v>
      </c>
      <c r="DL63" s="416">
        <v>0</v>
      </c>
      <c r="DM63" s="417">
        <v>222428</v>
      </c>
      <c r="DN63" s="416">
        <v>10876347</v>
      </c>
      <c r="DO63" s="416">
        <v>0</v>
      </c>
      <c r="DP63" s="416">
        <v>19542532</v>
      </c>
      <c r="DQ63" s="416">
        <v>19542532</v>
      </c>
      <c r="DR63" s="416">
        <v>0</v>
      </c>
      <c r="DS63" s="416">
        <v>19542532</v>
      </c>
      <c r="DT63" s="416">
        <v>19542532</v>
      </c>
      <c r="DU63" s="416">
        <v>-19542532</v>
      </c>
      <c r="DV63" s="419">
        <v>0</v>
      </c>
      <c r="DW63" s="339">
        <v>0</v>
      </c>
      <c r="DX63" s="340"/>
      <c r="DY63" s="416"/>
    </row>
    <row r="64" spans="2:129" ht="12.75" hidden="1" thickTop="1">
      <c r="B64" s="807" t="s">
        <v>502</v>
      </c>
      <c r="C64" s="814" t="s">
        <v>713</v>
      </c>
      <c r="D64" s="429">
        <v>0</v>
      </c>
      <c r="E64" s="416">
        <v>0</v>
      </c>
      <c r="F64" s="416">
        <v>0</v>
      </c>
      <c r="G64" s="416">
        <v>0</v>
      </c>
      <c r="H64" s="416">
        <v>0</v>
      </c>
      <c r="I64" s="416">
        <v>0</v>
      </c>
      <c r="J64" s="416">
        <v>0</v>
      </c>
      <c r="K64" s="417">
        <v>0</v>
      </c>
      <c r="L64" s="416">
        <v>0</v>
      </c>
      <c r="M64" s="416">
        <v>0</v>
      </c>
      <c r="N64" s="416">
        <v>0</v>
      </c>
      <c r="O64" s="416">
        <v>0</v>
      </c>
      <c r="P64" s="416">
        <v>0</v>
      </c>
      <c r="Q64" s="416">
        <v>0</v>
      </c>
      <c r="R64" s="416">
        <v>0</v>
      </c>
      <c r="S64" s="416">
        <v>0</v>
      </c>
      <c r="T64" s="416">
        <v>0</v>
      </c>
      <c r="U64" s="416">
        <v>0</v>
      </c>
      <c r="V64" s="416">
        <v>0</v>
      </c>
      <c r="W64" s="416">
        <v>0</v>
      </c>
      <c r="X64" s="416">
        <v>0</v>
      </c>
      <c r="Y64" s="416">
        <v>0</v>
      </c>
      <c r="Z64" s="416">
        <v>0</v>
      </c>
      <c r="AA64" s="416">
        <v>0</v>
      </c>
      <c r="AB64" s="416">
        <v>0</v>
      </c>
      <c r="AC64" s="416">
        <v>0</v>
      </c>
      <c r="AD64" s="416">
        <v>0</v>
      </c>
      <c r="AE64" s="416">
        <v>0</v>
      </c>
      <c r="AF64" s="416">
        <v>0</v>
      </c>
      <c r="AG64" s="416">
        <v>0</v>
      </c>
      <c r="AH64" s="416">
        <v>0</v>
      </c>
      <c r="AI64" s="416">
        <v>0</v>
      </c>
      <c r="AJ64" s="416">
        <v>0</v>
      </c>
      <c r="AK64" s="416">
        <v>0</v>
      </c>
      <c r="AL64" s="416">
        <v>0</v>
      </c>
      <c r="AM64" s="416">
        <v>0</v>
      </c>
      <c r="AN64" s="416">
        <v>0</v>
      </c>
      <c r="AO64" s="416">
        <v>0</v>
      </c>
      <c r="AP64" s="416">
        <v>0</v>
      </c>
      <c r="AQ64" s="416">
        <v>0</v>
      </c>
      <c r="AR64" s="416">
        <v>0</v>
      </c>
      <c r="AS64" s="416">
        <v>0</v>
      </c>
      <c r="AT64" s="416">
        <v>0</v>
      </c>
      <c r="AU64" s="416">
        <v>0</v>
      </c>
      <c r="AV64" s="416">
        <v>0</v>
      </c>
      <c r="AW64" s="416">
        <v>16713</v>
      </c>
      <c r="AX64" s="416">
        <v>0</v>
      </c>
      <c r="AY64" s="416">
        <v>0</v>
      </c>
      <c r="AZ64" s="416">
        <v>0</v>
      </c>
      <c r="BA64" s="416">
        <v>0</v>
      </c>
      <c r="BB64" s="416">
        <v>0</v>
      </c>
      <c r="BC64" s="416">
        <v>0</v>
      </c>
      <c r="BD64" s="416">
        <v>0</v>
      </c>
      <c r="BE64" s="416">
        <v>0</v>
      </c>
      <c r="BF64" s="416">
        <v>0</v>
      </c>
      <c r="BG64" s="416">
        <v>0</v>
      </c>
      <c r="BH64" s="416">
        <v>0</v>
      </c>
      <c r="BI64" s="416">
        <v>0</v>
      </c>
      <c r="BJ64" s="416">
        <v>2337990</v>
      </c>
      <c r="BK64" s="416">
        <v>0</v>
      </c>
      <c r="BL64" s="416">
        <v>83030</v>
      </c>
      <c r="BM64" s="416">
        <v>0</v>
      </c>
      <c r="BN64" s="416">
        <v>0</v>
      </c>
      <c r="BO64" s="416">
        <v>0</v>
      </c>
      <c r="BP64" s="416">
        <v>0</v>
      </c>
      <c r="BQ64" s="416">
        <v>0</v>
      </c>
      <c r="BR64" s="416">
        <v>0</v>
      </c>
      <c r="BS64" s="416">
        <v>0</v>
      </c>
      <c r="BT64" s="416">
        <v>0</v>
      </c>
      <c r="BU64" s="416">
        <v>0</v>
      </c>
      <c r="BV64" s="416">
        <v>0</v>
      </c>
      <c r="BW64" s="416">
        <v>0</v>
      </c>
      <c r="BX64" s="416">
        <v>0</v>
      </c>
      <c r="BY64" s="416">
        <v>0</v>
      </c>
      <c r="BZ64" s="416">
        <v>0</v>
      </c>
      <c r="CA64" s="416">
        <v>0</v>
      </c>
      <c r="CB64" s="416">
        <v>0</v>
      </c>
      <c r="CC64" s="416">
        <v>0</v>
      </c>
      <c r="CD64" s="416">
        <v>0</v>
      </c>
      <c r="CE64" s="416">
        <v>31856</v>
      </c>
      <c r="CF64" s="416">
        <v>0</v>
      </c>
      <c r="CG64" s="416">
        <v>0</v>
      </c>
      <c r="CH64" s="416">
        <v>0</v>
      </c>
      <c r="CI64" s="416">
        <v>0</v>
      </c>
      <c r="CJ64" s="416">
        <v>0</v>
      </c>
      <c r="CK64" s="416">
        <v>0</v>
      </c>
      <c r="CL64" s="416">
        <v>0</v>
      </c>
      <c r="CM64" s="416">
        <v>0</v>
      </c>
      <c r="CN64" s="416">
        <v>0</v>
      </c>
      <c r="CO64" s="416">
        <v>0</v>
      </c>
      <c r="CP64" s="416">
        <v>41</v>
      </c>
      <c r="CQ64" s="416">
        <v>0</v>
      </c>
      <c r="CR64" s="416">
        <v>0</v>
      </c>
      <c r="CS64" s="416">
        <v>0</v>
      </c>
      <c r="CT64" s="416">
        <v>0</v>
      </c>
      <c r="CU64" s="416">
        <v>0</v>
      </c>
      <c r="CV64" s="416">
        <v>0</v>
      </c>
      <c r="CW64" s="416">
        <v>0</v>
      </c>
      <c r="CX64" s="416">
        <v>0</v>
      </c>
      <c r="CY64" s="416">
        <v>9978503</v>
      </c>
      <c r="CZ64" s="416">
        <v>0</v>
      </c>
      <c r="DA64" s="416">
        <v>0</v>
      </c>
      <c r="DB64" s="416">
        <v>0</v>
      </c>
      <c r="DC64" s="416">
        <v>0</v>
      </c>
      <c r="DD64" s="416">
        <v>0</v>
      </c>
      <c r="DE64" s="416">
        <v>0</v>
      </c>
      <c r="DF64" s="416">
        <v>0</v>
      </c>
      <c r="DG64" s="416">
        <v>0</v>
      </c>
      <c r="DH64" s="897">
        <v>12448133</v>
      </c>
      <c r="DI64" s="416">
        <v>0</v>
      </c>
      <c r="DJ64" s="416">
        <v>16566</v>
      </c>
      <c r="DK64" s="416">
        <v>0</v>
      </c>
      <c r="DL64" s="416">
        <v>0</v>
      </c>
      <c r="DM64" s="417">
        <v>34542</v>
      </c>
      <c r="DN64" s="416">
        <v>4128320</v>
      </c>
      <c r="DO64" s="416">
        <v>-42140</v>
      </c>
      <c r="DP64" s="416">
        <v>4137288</v>
      </c>
      <c r="DQ64" s="416">
        <v>16585421</v>
      </c>
      <c r="DR64" s="416">
        <v>4856920</v>
      </c>
      <c r="DS64" s="416">
        <v>8994208</v>
      </c>
      <c r="DT64" s="416">
        <v>21442341</v>
      </c>
      <c r="DU64" s="416">
        <v>-15866097</v>
      </c>
      <c r="DV64" s="419">
        <v>-6871889</v>
      </c>
      <c r="DW64" s="339">
        <v>5576244</v>
      </c>
      <c r="DX64" s="340"/>
      <c r="DY64" s="416"/>
    </row>
    <row r="65" spans="2:129" ht="12.75" hidden="1" thickTop="1">
      <c r="B65" s="815" t="s">
        <v>503</v>
      </c>
      <c r="C65" s="816" t="s">
        <v>714</v>
      </c>
      <c r="D65" s="1002">
        <v>0</v>
      </c>
      <c r="E65" s="421">
        <v>0</v>
      </c>
      <c r="F65" s="421">
        <v>0</v>
      </c>
      <c r="G65" s="421">
        <v>0</v>
      </c>
      <c r="H65" s="421">
        <v>773567</v>
      </c>
      <c r="I65" s="421">
        <v>0</v>
      </c>
      <c r="J65" s="421">
        <v>500</v>
      </c>
      <c r="K65" s="1003">
        <v>0</v>
      </c>
      <c r="L65" s="421">
        <v>0</v>
      </c>
      <c r="M65" s="421">
        <v>0</v>
      </c>
      <c r="N65" s="421">
        <v>0</v>
      </c>
      <c r="O65" s="421">
        <v>0</v>
      </c>
      <c r="P65" s="421">
        <v>0</v>
      </c>
      <c r="Q65" s="421">
        <v>0</v>
      </c>
      <c r="R65" s="421">
        <v>0</v>
      </c>
      <c r="S65" s="421">
        <v>0</v>
      </c>
      <c r="T65" s="421">
        <v>0</v>
      </c>
      <c r="U65" s="421">
        <v>0</v>
      </c>
      <c r="V65" s="421">
        <v>0</v>
      </c>
      <c r="W65" s="421">
        <v>0</v>
      </c>
      <c r="X65" s="421">
        <v>0</v>
      </c>
      <c r="Y65" s="421">
        <v>0</v>
      </c>
      <c r="Z65" s="421">
        <v>0</v>
      </c>
      <c r="AA65" s="421">
        <v>0</v>
      </c>
      <c r="AB65" s="421">
        <v>0</v>
      </c>
      <c r="AC65" s="421">
        <v>0</v>
      </c>
      <c r="AD65" s="421">
        <v>0</v>
      </c>
      <c r="AE65" s="421">
        <v>0</v>
      </c>
      <c r="AF65" s="421">
        <v>0</v>
      </c>
      <c r="AG65" s="421">
        <v>0</v>
      </c>
      <c r="AH65" s="421">
        <v>0</v>
      </c>
      <c r="AI65" s="421">
        <v>0</v>
      </c>
      <c r="AJ65" s="421">
        <v>0</v>
      </c>
      <c r="AK65" s="421">
        <v>0</v>
      </c>
      <c r="AL65" s="421">
        <v>0</v>
      </c>
      <c r="AM65" s="421">
        <v>0</v>
      </c>
      <c r="AN65" s="421">
        <v>0</v>
      </c>
      <c r="AO65" s="421">
        <v>0</v>
      </c>
      <c r="AP65" s="421">
        <v>0</v>
      </c>
      <c r="AQ65" s="421">
        <v>0</v>
      </c>
      <c r="AR65" s="421">
        <v>0</v>
      </c>
      <c r="AS65" s="421">
        <v>0</v>
      </c>
      <c r="AT65" s="421">
        <v>0</v>
      </c>
      <c r="AU65" s="421">
        <v>0</v>
      </c>
      <c r="AV65" s="421">
        <v>0</v>
      </c>
      <c r="AW65" s="421">
        <v>0</v>
      </c>
      <c r="AX65" s="421">
        <v>0</v>
      </c>
      <c r="AY65" s="421">
        <v>0</v>
      </c>
      <c r="AZ65" s="421">
        <v>0</v>
      </c>
      <c r="BA65" s="421">
        <v>0</v>
      </c>
      <c r="BB65" s="421">
        <v>0</v>
      </c>
      <c r="BC65" s="421">
        <v>0</v>
      </c>
      <c r="BD65" s="421">
        <v>0</v>
      </c>
      <c r="BE65" s="421">
        <v>0</v>
      </c>
      <c r="BF65" s="421">
        <v>0</v>
      </c>
      <c r="BG65" s="421">
        <v>0</v>
      </c>
      <c r="BH65" s="421">
        <v>0</v>
      </c>
      <c r="BI65" s="421">
        <v>0</v>
      </c>
      <c r="BJ65" s="421">
        <v>0</v>
      </c>
      <c r="BK65" s="421">
        <v>25102134</v>
      </c>
      <c r="BL65" s="421">
        <v>0</v>
      </c>
      <c r="BM65" s="421">
        <v>0</v>
      </c>
      <c r="BN65" s="421">
        <v>0</v>
      </c>
      <c r="BO65" s="421">
        <v>0</v>
      </c>
      <c r="BP65" s="421">
        <v>0</v>
      </c>
      <c r="BQ65" s="421">
        <v>0</v>
      </c>
      <c r="BR65" s="421">
        <v>0</v>
      </c>
      <c r="BS65" s="421">
        <v>0</v>
      </c>
      <c r="BT65" s="421">
        <v>0</v>
      </c>
      <c r="BU65" s="421">
        <v>0</v>
      </c>
      <c r="BV65" s="421">
        <v>0</v>
      </c>
      <c r="BW65" s="421">
        <v>0</v>
      </c>
      <c r="BX65" s="421">
        <v>0</v>
      </c>
      <c r="BY65" s="421">
        <v>0</v>
      </c>
      <c r="BZ65" s="421">
        <v>0</v>
      </c>
      <c r="CA65" s="421">
        <v>0</v>
      </c>
      <c r="CB65" s="421">
        <v>0</v>
      </c>
      <c r="CC65" s="421">
        <v>0</v>
      </c>
      <c r="CD65" s="421">
        <v>0</v>
      </c>
      <c r="CE65" s="421">
        <v>0</v>
      </c>
      <c r="CF65" s="421">
        <v>687278</v>
      </c>
      <c r="CG65" s="421">
        <v>0</v>
      </c>
      <c r="CH65" s="421">
        <v>0</v>
      </c>
      <c r="CI65" s="421">
        <v>0</v>
      </c>
      <c r="CJ65" s="421">
        <v>11384</v>
      </c>
      <c r="CK65" s="421">
        <v>0</v>
      </c>
      <c r="CL65" s="421">
        <v>0</v>
      </c>
      <c r="CM65" s="421">
        <v>0</v>
      </c>
      <c r="CN65" s="421">
        <v>0</v>
      </c>
      <c r="CO65" s="421">
        <v>0</v>
      </c>
      <c r="CP65" s="421">
        <v>495386</v>
      </c>
      <c r="CQ65" s="421">
        <v>7667</v>
      </c>
      <c r="CR65" s="421">
        <v>1291</v>
      </c>
      <c r="CS65" s="421">
        <v>0</v>
      </c>
      <c r="CT65" s="421">
        <v>0</v>
      </c>
      <c r="CU65" s="421">
        <v>0</v>
      </c>
      <c r="CV65" s="421">
        <v>0</v>
      </c>
      <c r="CW65" s="421">
        <v>0</v>
      </c>
      <c r="CX65" s="421">
        <v>284</v>
      </c>
      <c r="CY65" s="421">
        <v>0</v>
      </c>
      <c r="CZ65" s="421">
        <v>49</v>
      </c>
      <c r="DA65" s="421">
        <v>875</v>
      </c>
      <c r="DB65" s="421">
        <v>0</v>
      </c>
      <c r="DC65" s="421">
        <v>0</v>
      </c>
      <c r="DD65" s="421">
        <v>0</v>
      </c>
      <c r="DE65" s="421">
        <v>0</v>
      </c>
      <c r="DF65" s="421">
        <v>0</v>
      </c>
      <c r="DG65" s="421">
        <v>0</v>
      </c>
      <c r="DH65" s="1004">
        <v>27080415</v>
      </c>
      <c r="DI65" s="421">
        <v>0</v>
      </c>
      <c r="DJ65" s="421">
        <v>72217</v>
      </c>
      <c r="DK65" s="421">
        <v>0</v>
      </c>
      <c r="DL65" s="421">
        <v>0</v>
      </c>
      <c r="DM65" s="1003">
        <v>434451</v>
      </c>
      <c r="DN65" s="421">
        <v>1859195</v>
      </c>
      <c r="DO65" s="421">
        <v>11986916</v>
      </c>
      <c r="DP65" s="421">
        <v>14352779</v>
      </c>
      <c r="DQ65" s="421">
        <v>41433194</v>
      </c>
      <c r="DR65" s="421">
        <v>161231727</v>
      </c>
      <c r="DS65" s="421">
        <v>175584506</v>
      </c>
      <c r="DT65" s="421">
        <v>202664921</v>
      </c>
      <c r="DU65" s="421">
        <v>-15780145</v>
      </c>
      <c r="DV65" s="422">
        <v>159804361</v>
      </c>
      <c r="DW65" s="341">
        <v>186884776</v>
      </c>
      <c r="DX65" s="342"/>
      <c r="DY65" s="416"/>
    </row>
    <row r="66" spans="2:129" ht="12.75" hidden="1" thickTop="1">
      <c r="B66" s="807" t="s">
        <v>504</v>
      </c>
      <c r="C66" s="808" t="s">
        <v>715</v>
      </c>
      <c r="D66" s="429">
        <v>0</v>
      </c>
      <c r="E66" s="416">
        <v>0</v>
      </c>
      <c r="F66" s="416">
        <v>0</v>
      </c>
      <c r="G66" s="416">
        <v>0</v>
      </c>
      <c r="H66" s="416">
        <v>0</v>
      </c>
      <c r="I66" s="416">
        <v>0</v>
      </c>
      <c r="J66" s="416">
        <v>0</v>
      </c>
      <c r="K66" s="417">
        <v>0</v>
      </c>
      <c r="L66" s="416">
        <v>0</v>
      </c>
      <c r="M66" s="416">
        <v>0</v>
      </c>
      <c r="N66" s="416">
        <v>0</v>
      </c>
      <c r="O66" s="416">
        <v>0</v>
      </c>
      <c r="P66" s="416">
        <v>0</v>
      </c>
      <c r="Q66" s="416">
        <v>0</v>
      </c>
      <c r="R66" s="416">
        <v>0</v>
      </c>
      <c r="S66" s="416">
        <v>0</v>
      </c>
      <c r="T66" s="416">
        <v>0</v>
      </c>
      <c r="U66" s="416">
        <v>0</v>
      </c>
      <c r="V66" s="416">
        <v>0</v>
      </c>
      <c r="W66" s="416">
        <v>0</v>
      </c>
      <c r="X66" s="416">
        <v>0</v>
      </c>
      <c r="Y66" s="416">
        <v>0</v>
      </c>
      <c r="Z66" s="416">
        <v>0</v>
      </c>
      <c r="AA66" s="416">
        <v>0</v>
      </c>
      <c r="AB66" s="416">
        <v>0</v>
      </c>
      <c r="AC66" s="416">
        <v>0</v>
      </c>
      <c r="AD66" s="416">
        <v>0</v>
      </c>
      <c r="AE66" s="416">
        <v>0</v>
      </c>
      <c r="AF66" s="416">
        <v>0</v>
      </c>
      <c r="AG66" s="416">
        <v>0</v>
      </c>
      <c r="AH66" s="416">
        <v>0</v>
      </c>
      <c r="AI66" s="416">
        <v>0</v>
      </c>
      <c r="AJ66" s="416">
        <v>0</v>
      </c>
      <c r="AK66" s="416">
        <v>0</v>
      </c>
      <c r="AL66" s="416">
        <v>0</v>
      </c>
      <c r="AM66" s="416">
        <v>0</v>
      </c>
      <c r="AN66" s="416">
        <v>0</v>
      </c>
      <c r="AO66" s="416">
        <v>0</v>
      </c>
      <c r="AP66" s="416">
        <v>0</v>
      </c>
      <c r="AQ66" s="416">
        <v>0</v>
      </c>
      <c r="AR66" s="416">
        <v>0</v>
      </c>
      <c r="AS66" s="416">
        <v>0</v>
      </c>
      <c r="AT66" s="416">
        <v>0</v>
      </c>
      <c r="AU66" s="416">
        <v>0</v>
      </c>
      <c r="AV66" s="416">
        <v>0</v>
      </c>
      <c r="AW66" s="416">
        <v>0</v>
      </c>
      <c r="AX66" s="416">
        <v>0</v>
      </c>
      <c r="AY66" s="416">
        <v>0</v>
      </c>
      <c r="AZ66" s="416">
        <v>0</v>
      </c>
      <c r="BA66" s="416">
        <v>0</v>
      </c>
      <c r="BB66" s="416">
        <v>0</v>
      </c>
      <c r="BC66" s="416">
        <v>0</v>
      </c>
      <c r="BD66" s="416">
        <v>0</v>
      </c>
      <c r="BE66" s="416">
        <v>0</v>
      </c>
      <c r="BF66" s="416">
        <v>0</v>
      </c>
      <c r="BG66" s="416">
        <v>0</v>
      </c>
      <c r="BH66" s="416">
        <v>0</v>
      </c>
      <c r="BI66" s="416">
        <v>0</v>
      </c>
      <c r="BJ66" s="416">
        <v>0</v>
      </c>
      <c r="BK66" s="416">
        <v>0</v>
      </c>
      <c r="BL66" s="416">
        <v>40837</v>
      </c>
      <c r="BM66" s="416">
        <v>0</v>
      </c>
      <c r="BN66" s="416">
        <v>0</v>
      </c>
      <c r="BO66" s="416">
        <v>0</v>
      </c>
      <c r="BP66" s="416">
        <v>0</v>
      </c>
      <c r="BQ66" s="416">
        <v>0</v>
      </c>
      <c r="BR66" s="416">
        <v>0</v>
      </c>
      <c r="BS66" s="416">
        <v>0</v>
      </c>
      <c r="BT66" s="416">
        <v>0</v>
      </c>
      <c r="BU66" s="416">
        <v>0</v>
      </c>
      <c r="BV66" s="416">
        <v>0</v>
      </c>
      <c r="BW66" s="416">
        <v>0</v>
      </c>
      <c r="BX66" s="416">
        <v>0</v>
      </c>
      <c r="BY66" s="416">
        <v>0</v>
      </c>
      <c r="BZ66" s="416">
        <v>0</v>
      </c>
      <c r="CA66" s="416">
        <v>0</v>
      </c>
      <c r="CB66" s="416">
        <v>0</v>
      </c>
      <c r="CC66" s="416">
        <v>145956</v>
      </c>
      <c r="CD66" s="416">
        <v>0</v>
      </c>
      <c r="CE66" s="416">
        <v>0</v>
      </c>
      <c r="CF66" s="416">
        <v>0</v>
      </c>
      <c r="CG66" s="416">
        <v>208776</v>
      </c>
      <c r="CH66" s="416">
        <v>0</v>
      </c>
      <c r="CI66" s="416">
        <v>0</v>
      </c>
      <c r="CJ66" s="416">
        <v>3433</v>
      </c>
      <c r="CK66" s="416">
        <v>0</v>
      </c>
      <c r="CL66" s="416">
        <v>0</v>
      </c>
      <c r="CM66" s="416">
        <v>0</v>
      </c>
      <c r="CN66" s="416">
        <v>0</v>
      </c>
      <c r="CO66" s="416">
        <v>0</v>
      </c>
      <c r="CP66" s="416">
        <v>239603</v>
      </c>
      <c r="CQ66" s="416">
        <v>0</v>
      </c>
      <c r="CR66" s="416">
        <v>0</v>
      </c>
      <c r="CS66" s="416">
        <v>0</v>
      </c>
      <c r="CT66" s="416">
        <v>0</v>
      </c>
      <c r="CU66" s="416">
        <v>0</v>
      </c>
      <c r="CV66" s="416">
        <v>0</v>
      </c>
      <c r="CW66" s="416">
        <v>0</v>
      </c>
      <c r="CX66" s="416">
        <v>11</v>
      </c>
      <c r="CY66" s="416">
        <v>32008</v>
      </c>
      <c r="CZ66" s="416">
        <v>102</v>
      </c>
      <c r="DA66" s="416">
        <v>17</v>
      </c>
      <c r="DB66" s="416">
        <v>0</v>
      </c>
      <c r="DC66" s="416">
        <v>0</v>
      </c>
      <c r="DD66" s="416">
        <v>0</v>
      </c>
      <c r="DE66" s="416">
        <v>1019</v>
      </c>
      <c r="DF66" s="416">
        <v>0</v>
      </c>
      <c r="DG66" s="416">
        <v>0</v>
      </c>
      <c r="DH66" s="897">
        <v>671762</v>
      </c>
      <c r="DI66" s="416">
        <v>0</v>
      </c>
      <c r="DJ66" s="416">
        <v>803029</v>
      </c>
      <c r="DK66" s="416">
        <v>0</v>
      </c>
      <c r="DL66" s="416">
        <v>0</v>
      </c>
      <c r="DM66" s="417">
        <v>257246</v>
      </c>
      <c r="DN66" s="416">
        <v>8114347</v>
      </c>
      <c r="DO66" s="416">
        <v>18769</v>
      </c>
      <c r="DP66" s="416">
        <v>9193391</v>
      </c>
      <c r="DQ66" s="416">
        <v>9865153</v>
      </c>
      <c r="DR66" s="416">
        <v>448821</v>
      </c>
      <c r="DS66" s="416">
        <v>9642212</v>
      </c>
      <c r="DT66" s="416">
        <v>10313974</v>
      </c>
      <c r="DU66" s="416">
        <v>-9220305</v>
      </c>
      <c r="DV66" s="419">
        <v>421907</v>
      </c>
      <c r="DW66" s="339">
        <v>1093669</v>
      </c>
      <c r="DX66" s="340">
        <f>SUM(DW62:DW66)</f>
        <v>193554689</v>
      </c>
      <c r="DY66" s="416"/>
    </row>
    <row r="67" spans="2:129" ht="12.75" hidden="1" thickTop="1">
      <c r="B67" s="822" t="s">
        <v>505</v>
      </c>
      <c r="C67" s="823" t="s">
        <v>629</v>
      </c>
      <c r="D67" s="429">
        <v>42</v>
      </c>
      <c r="E67" s="416">
        <v>0</v>
      </c>
      <c r="F67" s="416">
        <v>9936</v>
      </c>
      <c r="G67" s="416">
        <v>223</v>
      </c>
      <c r="H67" s="416">
        <v>112</v>
      </c>
      <c r="I67" s="416">
        <v>0</v>
      </c>
      <c r="J67" s="416">
        <v>115</v>
      </c>
      <c r="K67" s="417">
        <v>0</v>
      </c>
      <c r="L67" s="416">
        <v>126</v>
      </c>
      <c r="M67" s="416">
        <v>4</v>
      </c>
      <c r="N67" s="416">
        <v>7</v>
      </c>
      <c r="O67" s="416">
        <v>0</v>
      </c>
      <c r="P67" s="416">
        <v>63</v>
      </c>
      <c r="Q67" s="416">
        <v>121</v>
      </c>
      <c r="R67" s="416">
        <v>285</v>
      </c>
      <c r="S67" s="416">
        <v>123</v>
      </c>
      <c r="T67" s="416">
        <v>2657</v>
      </c>
      <c r="U67" s="416">
        <v>1370</v>
      </c>
      <c r="V67" s="416">
        <v>77</v>
      </c>
      <c r="W67" s="416">
        <v>9</v>
      </c>
      <c r="X67" s="416">
        <v>693</v>
      </c>
      <c r="Y67" s="416">
        <v>15</v>
      </c>
      <c r="Z67" s="416">
        <v>95</v>
      </c>
      <c r="AA67" s="416">
        <v>0</v>
      </c>
      <c r="AB67" s="416">
        <v>0</v>
      </c>
      <c r="AC67" s="416">
        <v>653</v>
      </c>
      <c r="AD67" s="416">
        <v>60</v>
      </c>
      <c r="AE67" s="416">
        <v>210</v>
      </c>
      <c r="AF67" s="416">
        <v>207</v>
      </c>
      <c r="AG67" s="416">
        <v>2598</v>
      </c>
      <c r="AH67" s="416">
        <v>68</v>
      </c>
      <c r="AI67" s="416">
        <v>44</v>
      </c>
      <c r="AJ67" s="416">
        <v>2</v>
      </c>
      <c r="AK67" s="416">
        <v>200</v>
      </c>
      <c r="AL67" s="416">
        <v>21</v>
      </c>
      <c r="AM67" s="416">
        <v>524</v>
      </c>
      <c r="AN67" s="416">
        <v>26</v>
      </c>
      <c r="AO67" s="416">
        <v>29</v>
      </c>
      <c r="AP67" s="416">
        <v>20</v>
      </c>
      <c r="AQ67" s="416">
        <v>3</v>
      </c>
      <c r="AR67" s="416">
        <v>1034</v>
      </c>
      <c r="AS67" s="416">
        <v>232</v>
      </c>
      <c r="AT67" s="416">
        <v>3007</v>
      </c>
      <c r="AU67" s="416">
        <v>480</v>
      </c>
      <c r="AV67" s="416">
        <v>43745</v>
      </c>
      <c r="AW67" s="416">
        <v>182147</v>
      </c>
      <c r="AX67" s="416">
        <v>1087</v>
      </c>
      <c r="AY67" s="416">
        <v>1362</v>
      </c>
      <c r="AZ67" s="416">
        <v>31060</v>
      </c>
      <c r="BA67" s="416">
        <v>13112</v>
      </c>
      <c r="BB67" s="416">
        <v>60</v>
      </c>
      <c r="BC67" s="416">
        <v>39</v>
      </c>
      <c r="BD67" s="416">
        <v>2272</v>
      </c>
      <c r="BE67" s="416">
        <v>0</v>
      </c>
      <c r="BF67" s="416">
        <v>620</v>
      </c>
      <c r="BG67" s="416">
        <v>3151</v>
      </c>
      <c r="BH67" s="416">
        <v>0</v>
      </c>
      <c r="BI67" s="416">
        <v>0</v>
      </c>
      <c r="BJ67" s="416">
        <v>1382</v>
      </c>
      <c r="BK67" s="416">
        <v>225160</v>
      </c>
      <c r="BL67" s="416">
        <v>373</v>
      </c>
      <c r="BM67" s="416">
        <v>49776</v>
      </c>
      <c r="BN67" s="416">
        <v>6690</v>
      </c>
      <c r="BO67" s="416">
        <v>68</v>
      </c>
      <c r="BP67" s="416">
        <v>16919</v>
      </c>
      <c r="BQ67" s="416">
        <v>30</v>
      </c>
      <c r="BR67" s="416">
        <v>3857</v>
      </c>
      <c r="BS67" s="416">
        <v>25</v>
      </c>
      <c r="BT67" s="416">
        <v>0</v>
      </c>
      <c r="BU67" s="416">
        <v>0</v>
      </c>
      <c r="BV67" s="416">
        <v>920</v>
      </c>
      <c r="BW67" s="416">
        <v>1169</v>
      </c>
      <c r="BX67" s="416">
        <v>522919</v>
      </c>
      <c r="BY67" s="416">
        <v>10397</v>
      </c>
      <c r="BZ67" s="416">
        <v>606</v>
      </c>
      <c r="CA67" s="416">
        <v>296</v>
      </c>
      <c r="CB67" s="416">
        <v>0</v>
      </c>
      <c r="CC67" s="416">
        <v>68</v>
      </c>
      <c r="CD67" s="416">
        <v>1186</v>
      </c>
      <c r="CE67" s="416">
        <v>0</v>
      </c>
      <c r="CF67" s="416">
        <v>534</v>
      </c>
      <c r="CG67" s="416">
        <v>330</v>
      </c>
      <c r="CH67" s="416">
        <v>137</v>
      </c>
      <c r="CI67" s="416">
        <v>1133</v>
      </c>
      <c r="CJ67" s="416">
        <v>4310</v>
      </c>
      <c r="CK67" s="416">
        <v>1863</v>
      </c>
      <c r="CL67" s="416">
        <v>810</v>
      </c>
      <c r="CM67" s="416">
        <v>13294</v>
      </c>
      <c r="CN67" s="416">
        <v>16</v>
      </c>
      <c r="CO67" s="416">
        <v>8769</v>
      </c>
      <c r="CP67" s="416">
        <v>57115</v>
      </c>
      <c r="CQ67" s="416">
        <v>954</v>
      </c>
      <c r="CR67" s="416">
        <v>710</v>
      </c>
      <c r="CS67" s="416">
        <v>1846921</v>
      </c>
      <c r="CT67" s="416">
        <v>58965</v>
      </c>
      <c r="CU67" s="416">
        <v>77901</v>
      </c>
      <c r="CV67" s="416">
        <v>580</v>
      </c>
      <c r="CW67" s="416">
        <v>1098</v>
      </c>
      <c r="CX67" s="416">
        <v>3392</v>
      </c>
      <c r="CY67" s="416">
        <v>85948</v>
      </c>
      <c r="CZ67" s="416">
        <v>10097</v>
      </c>
      <c r="DA67" s="416">
        <v>25942</v>
      </c>
      <c r="DB67" s="416">
        <v>808</v>
      </c>
      <c r="DC67" s="416">
        <v>1005</v>
      </c>
      <c r="DD67" s="416">
        <v>396</v>
      </c>
      <c r="DE67" s="416">
        <v>15200</v>
      </c>
      <c r="DF67" s="416">
        <v>0</v>
      </c>
      <c r="DG67" s="416">
        <v>0</v>
      </c>
      <c r="DH67" s="897">
        <v>3364215</v>
      </c>
      <c r="DI67" s="416">
        <v>110293</v>
      </c>
      <c r="DJ67" s="416">
        <v>5927631</v>
      </c>
      <c r="DK67" s="416">
        <v>788</v>
      </c>
      <c r="DL67" s="416">
        <v>0</v>
      </c>
      <c r="DM67" s="417">
        <v>847701</v>
      </c>
      <c r="DN67" s="416">
        <v>11664415</v>
      </c>
      <c r="DO67" s="416">
        <v>-20040</v>
      </c>
      <c r="DP67" s="416">
        <v>18530788</v>
      </c>
      <c r="DQ67" s="416">
        <v>21895003</v>
      </c>
      <c r="DR67" s="416">
        <v>5118349</v>
      </c>
      <c r="DS67" s="416">
        <v>23649137</v>
      </c>
      <c r="DT67" s="416">
        <v>27013352</v>
      </c>
      <c r="DU67" s="416">
        <v>-20954526</v>
      </c>
      <c r="DV67" s="419">
        <v>2694611</v>
      </c>
      <c r="DW67" s="343">
        <v>6058826</v>
      </c>
      <c r="DX67" s="344">
        <f>DW67</f>
        <v>6058826</v>
      </c>
      <c r="DY67" s="416"/>
    </row>
    <row r="68" spans="2:129" ht="12.75" hidden="1" thickTop="1">
      <c r="B68" s="623" t="s">
        <v>506</v>
      </c>
      <c r="C68" s="709" t="s">
        <v>716</v>
      </c>
      <c r="D68" s="298">
        <v>4557</v>
      </c>
      <c r="E68" s="624">
        <v>53</v>
      </c>
      <c r="F68" s="624">
        <v>1708</v>
      </c>
      <c r="G68" s="624">
        <v>4364</v>
      </c>
      <c r="H68" s="624">
        <v>158603</v>
      </c>
      <c r="I68" s="624">
        <v>0</v>
      </c>
      <c r="J68" s="624">
        <v>37969</v>
      </c>
      <c r="K68" s="1005">
        <v>0</v>
      </c>
      <c r="L68" s="624">
        <v>78068</v>
      </c>
      <c r="M68" s="624">
        <v>3417</v>
      </c>
      <c r="N68" s="624">
        <v>8</v>
      </c>
      <c r="O68" s="624">
        <v>0</v>
      </c>
      <c r="P68" s="624">
        <v>2334</v>
      </c>
      <c r="Q68" s="624">
        <v>435528</v>
      </c>
      <c r="R68" s="624">
        <v>108463</v>
      </c>
      <c r="S68" s="624">
        <v>204363</v>
      </c>
      <c r="T68" s="624">
        <v>8418</v>
      </c>
      <c r="U68" s="624">
        <v>11168</v>
      </c>
      <c r="V68" s="624">
        <v>1549</v>
      </c>
      <c r="W68" s="624">
        <v>0</v>
      </c>
      <c r="X68" s="624">
        <v>0</v>
      </c>
      <c r="Y68" s="624">
        <v>0</v>
      </c>
      <c r="Z68" s="624">
        <v>1063</v>
      </c>
      <c r="AA68" s="624">
        <v>0</v>
      </c>
      <c r="AB68" s="624">
        <v>0</v>
      </c>
      <c r="AC68" s="624">
        <v>106</v>
      </c>
      <c r="AD68" s="624">
        <v>461</v>
      </c>
      <c r="AE68" s="624">
        <v>0</v>
      </c>
      <c r="AF68" s="624">
        <v>10578</v>
      </c>
      <c r="AG68" s="624">
        <v>8360</v>
      </c>
      <c r="AH68" s="624">
        <v>1116</v>
      </c>
      <c r="AI68" s="624">
        <v>81909</v>
      </c>
      <c r="AJ68" s="624">
        <v>2763</v>
      </c>
      <c r="AK68" s="624">
        <v>84</v>
      </c>
      <c r="AL68" s="624">
        <v>1391</v>
      </c>
      <c r="AM68" s="624">
        <v>123953</v>
      </c>
      <c r="AN68" s="624">
        <v>11</v>
      </c>
      <c r="AO68" s="624">
        <v>84</v>
      </c>
      <c r="AP68" s="624">
        <v>18185</v>
      </c>
      <c r="AQ68" s="624">
        <v>17</v>
      </c>
      <c r="AR68" s="624">
        <v>874</v>
      </c>
      <c r="AS68" s="624">
        <v>90246</v>
      </c>
      <c r="AT68" s="624">
        <v>27835</v>
      </c>
      <c r="AU68" s="624">
        <v>10682</v>
      </c>
      <c r="AV68" s="624">
        <v>56614</v>
      </c>
      <c r="AW68" s="624">
        <v>3538</v>
      </c>
      <c r="AX68" s="624">
        <v>401</v>
      </c>
      <c r="AY68" s="624">
        <v>12</v>
      </c>
      <c r="AZ68" s="624">
        <v>8530</v>
      </c>
      <c r="BA68" s="624">
        <v>6835</v>
      </c>
      <c r="BB68" s="624">
        <v>3072</v>
      </c>
      <c r="BC68" s="624">
        <v>140</v>
      </c>
      <c r="BD68" s="624">
        <v>1176</v>
      </c>
      <c r="BE68" s="624">
        <v>0</v>
      </c>
      <c r="BF68" s="624">
        <v>1294</v>
      </c>
      <c r="BG68" s="624">
        <v>1346</v>
      </c>
      <c r="BH68" s="624">
        <v>0</v>
      </c>
      <c r="BI68" s="624">
        <v>0</v>
      </c>
      <c r="BJ68" s="624">
        <v>1253</v>
      </c>
      <c r="BK68" s="624">
        <v>101871</v>
      </c>
      <c r="BL68" s="624">
        <v>59</v>
      </c>
      <c r="BM68" s="624">
        <v>24010</v>
      </c>
      <c r="BN68" s="624">
        <v>1014093</v>
      </c>
      <c r="BO68" s="624">
        <v>73</v>
      </c>
      <c r="BP68" s="624">
        <v>377842</v>
      </c>
      <c r="BQ68" s="624">
        <v>421419</v>
      </c>
      <c r="BR68" s="624">
        <v>285564</v>
      </c>
      <c r="BS68" s="624">
        <v>99983</v>
      </c>
      <c r="BT68" s="624">
        <v>20799</v>
      </c>
      <c r="BU68" s="624">
        <v>97</v>
      </c>
      <c r="BV68" s="624">
        <v>8324</v>
      </c>
      <c r="BW68" s="624">
        <v>32015</v>
      </c>
      <c r="BX68" s="624">
        <v>994536</v>
      </c>
      <c r="BY68" s="624">
        <v>35183</v>
      </c>
      <c r="BZ68" s="624">
        <v>572</v>
      </c>
      <c r="CA68" s="624">
        <v>191</v>
      </c>
      <c r="CB68" s="624">
        <v>0</v>
      </c>
      <c r="CC68" s="624">
        <v>577</v>
      </c>
      <c r="CD68" s="624">
        <v>44660</v>
      </c>
      <c r="CE68" s="624">
        <v>1515</v>
      </c>
      <c r="CF68" s="624">
        <v>14933</v>
      </c>
      <c r="CG68" s="624">
        <v>515</v>
      </c>
      <c r="CH68" s="624">
        <v>15</v>
      </c>
      <c r="CI68" s="624">
        <v>1162</v>
      </c>
      <c r="CJ68" s="624">
        <v>5059</v>
      </c>
      <c r="CK68" s="624">
        <v>134719</v>
      </c>
      <c r="CL68" s="624">
        <v>59619</v>
      </c>
      <c r="CM68" s="624">
        <v>193248</v>
      </c>
      <c r="CN68" s="624">
        <v>2287</v>
      </c>
      <c r="CO68" s="624">
        <v>151549</v>
      </c>
      <c r="CP68" s="624">
        <v>2110364</v>
      </c>
      <c r="CQ68" s="624">
        <v>498371</v>
      </c>
      <c r="CR68" s="624">
        <v>807274</v>
      </c>
      <c r="CS68" s="624">
        <v>103402</v>
      </c>
      <c r="CT68" s="624">
        <v>165434</v>
      </c>
      <c r="CU68" s="624">
        <v>124257</v>
      </c>
      <c r="CV68" s="624">
        <v>211115</v>
      </c>
      <c r="CW68" s="624">
        <v>141107</v>
      </c>
      <c r="CX68" s="624">
        <v>567830</v>
      </c>
      <c r="CY68" s="624">
        <v>49062</v>
      </c>
      <c r="CZ68" s="624">
        <v>983941</v>
      </c>
      <c r="DA68" s="624">
        <v>505143</v>
      </c>
      <c r="DB68" s="624">
        <v>150891</v>
      </c>
      <c r="DC68" s="624">
        <v>60634</v>
      </c>
      <c r="DD68" s="624">
        <v>128382</v>
      </c>
      <c r="DE68" s="624">
        <v>217051</v>
      </c>
      <c r="DF68" s="624">
        <v>4250587</v>
      </c>
      <c r="DG68" s="624">
        <v>4930</v>
      </c>
      <c r="DH68" s="647">
        <v>16630763</v>
      </c>
      <c r="DI68" s="624">
        <v>1165003</v>
      </c>
      <c r="DJ68" s="624">
        <v>8979476</v>
      </c>
      <c r="DK68" s="624">
        <v>96</v>
      </c>
      <c r="DL68" s="624">
        <v>0</v>
      </c>
      <c r="DM68" s="1005">
        <v>750999</v>
      </c>
      <c r="DN68" s="624">
        <v>7422727</v>
      </c>
      <c r="DO68" s="624">
        <v>-111538</v>
      </c>
      <c r="DP68" s="624">
        <v>18206763</v>
      </c>
      <c r="DQ68" s="624">
        <v>34837526</v>
      </c>
      <c r="DR68" s="624">
        <v>14431030</v>
      </c>
      <c r="DS68" s="624">
        <v>32637793</v>
      </c>
      <c r="DT68" s="624">
        <v>49268556</v>
      </c>
      <c r="DU68" s="624">
        <v>-31407543</v>
      </c>
      <c r="DV68" s="649">
        <v>1230250</v>
      </c>
      <c r="DW68" s="305">
        <v>17861013</v>
      </c>
      <c r="DX68" s="306">
        <f>DW68+DW69+DW37+DW36+DW35+DW24</f>
        <v>174788341</v>
      </c>
      <c r="DY68" s="416"/>
    </row>
    <row r="69" spans="2:129" ht="12.75" hidden="1" thickTop="1">
      <c r="B69" s="829" t="s">
        <v>507</v>
      </c>
      <c r="C69" s="830" t="s">
        <v>717</v>
      </c>
      <c r="D69" s="1018">
        <v>1756</v>
      </c>
      <c r="E69" s="853">
        <v>10</v>
      </c>
      <c r="F69" s="853">
        <v>5</v>
      </c>
      <c r="G69" s="853">
        <v>3</v>
      </c>
      <c r="H69" s="624">
        <v>45</v>
      </c>
      <c r="I69" s="853">
        <v>0</v>
      </c>
      <c r="J69" s="853">
        <v>0</v>
      </c>
      <c r="K69" s="1019">
        <v>0</v>
      </c>
      <c r="L69" s="853">
        <v>0</v>
      </c>
      <c r="M69" s="853">
        <v>3197</v>
      </c>
      <c r="N69" s="853">
        <v>10587</v>
      </c>
      <c r="O69" s="853">
        <v>0</v>
      </c>
      <c r="P69" s="853">
        <v>77</v>
      </c>
      <c r="Q69" s="853">
        <v>0</v>
      </c>
      <c r="R69" s="853">
        <v>0</v>
      </c>
      <c r="S69" s="853">
        <v>0</v>
      </c>
      <c r="T69" s="853">
        <v>159150</v>
      </c>
      <c r="U69" s="853">
        <v>0</v>
      </c>
      <c r="V69" s="853">
        <v>0</v>
      </c>
      <c r="W69" s="853">
        <v>4880</v>
      </c>
      <c r="X69" s="853">
        <v>18943</v>
      </c>
      <c r="Y69" s="853">
        <v>1844</v>
      </c>
      <c r="Z69" s="853">
        <v>1673</v>
      </c>
      <c r="AA69" s="853">
        <v>0</v>
      </c>
      <c r="AB69" s="853">
        <v>0</v>
      </c>
      <c r="AC69" s="853">
        <v>9</v>
      </c>
      <c r="AD69" s="853">
        <v>28</v>
      </c>
      <c r="AE69" s="853">
        <v>104691</v>
      </c>
      <c r="AF69" s="853">
        <v>345917</v>
      </c>
      <c r="AG69" s="853">
        <v>164761</v>
      </c>
      <c r="AH69" s="853">
        <v>199</v>
      </c>
      <c r="AI69" s="853">
        <v>0</v>
      </c>
      <c r="AJ69" s="853">
        <v>944</v>
      </c>
      <c r="AK69" s="853">
        <v>26146</v>
      </c>
      <c r="AL69" s="853">
        <v>297</v>
      </c>
      <c r="AM69" s="853">
        <v>14796</v>
      </c>
      <c r="AN69" s="853">
        <v>78510</v>
      </c>
      <c r="AO69" s="853">
        <v>34834</v>
      </c>
      <c r="AP69" s="853">
        <v>30604</v>
      </c>
      <c r="AQ69" s="853">
        <v>2810</v>
      </c>
      <c r="AR69" s="853">
        <v>4568279</v>
      </c>
      <c r="AS69" s="853">
        <v>214709</v>
      </c>
      <c r="AT69" s="853">
        <v>0</v>
      </c>
      <c r="AU69" s="853">
        <v>142</v>
      </c>
      <c r="AV69" s="853">
        <v>0</v>
      </c>
      <c r="AW69" s="853">
        <v>0</v>
      </c>
      <c r="AX69" s="853">
        <v>0</v>
      </c>
      <c r="AY69" s="853">
        <v>0</v>
      </c>
      <c r="AZ69" s="853">
        <v>0</v>
      </c>
      <c r="BA69" s="853">
        <v>0</v>
      </c>
      <c r="BB69" s="853">
        <v>97</v>
      </c>
      <c r="BC69" s="853">
        <v>0</v>
      </c>
      <c r="BD69" s="853">
        <v>0</v>
      </c>
      <c r="BE69" s="853">
        <v>0</v>
      </c>
      <c r="BF69" s="853">
        <v>661</v>
      </c>
      <c r="BG69" s="853">
        <v>0</v>
      </c>
      <c r="BH69" s="853">
        <v>0</v>
      </c>
      <c r="BI69" s="853">
        <v>0</v>
      </c>
      <c r="BJ69" s="853">
        <v>304</v>
      </c>
      <c r="BK69" s="853">
        <v>0</v>
      </c>
      <c r="BL69" s="853">
        <v>0</v>
      </c>
      <c r="BM69" s="853">
        <v>0</v>
      </c>
      <c r="BN69" s="853">
        <v>0</v>
      </c>
      <c r="BO69" s="853">
        <v>0</v>
      </c>
      <c r="BP69" s="853">
        <v>0</v>
      </c>
      <c r="BQ69" s="853">
        <v>0</v>
      </c>
      <c r="BR69" s="853">
        <v>0</v>
      </c>
      <c r="BS69" s="853">
        <v>0</v>
      </c>
      <c r="BT69" s="853">
        <v>273947</v>
      </c>
      <c r="BU69" s="853">
        <v>23864</v>
      </c>
      <c r="BV69" s="853">
        <v>0</v>
      </c>
      <c r="BW69" s="853">
        <v>0</v>
      </c>
      <c r="BX69" s="853">
        <v>0</v>
      </c>
      <c r="BY69" s="853">
        <v>0</v>
      </c>
      <c r="BZ69" s="853">
        <v>0</v>
      </c>
      <c r="CA69" s="853">
        <v>0</v>
      </c>
      <c r="CB69" s="853">
        <v>0</v>
      </c>
      <c r="CC69" s="853">
        <v>0</v>
      </c>
      <c r="CD69" s="853">
        <v>153</v>
      </c>
      <c r="CE69" s="853">
        <v>0</v>
      </c>
      <c r="CF69" s="853">
        <v>0</v>
      </c>
      <c r="CG69" s="853">
        <v>0</v>
      </c>
      <c r="CH69" s="853">
        <v>0</v>
      </c>
      <c r="CI69" s="853">
        <v>0</v>
      </c>
      <c r="CJ69" s="853">
        <v>0</v>
      </c>
      <c r="CK69" s="853">
        <v>0</v>
      </c>
      <c r="CL69" s="853">
        <v>0</v>
      </c>
      <c r="CM69" s="853">
        <v>0</v>
      </c>
      <c r="CN69" s="853">
        <v>0</v>
      </c>
      <c r="CO69" s="853">
        <v>0</v>
      </c>
      <c r="CP69" s="853">
        <v>0</v>
      </c>
      <c r="CQ69" s="853">
        <v>0</v>
      </c>
      <c r="CR69" s="853">
        <v>0</v>
      </c>
      <c r="CS69" s="853">
        <v>0</v>
      </c>
      <c r="CT69" s="853">
        <v>0</v>
      </c>
      <c r="CU69" s="853">
        <v>0</v>
      </c>
      <c r="CV69" s="853">
        <v>0</v>
      </c>
      <c r="CW69" s="853">
        <v>0</v>
      </c>
      <c r="CX69" s="853">
        <v>0</v>
      </c>
      <c r="CY69" s="853">
        <v>0</v>
      </c>
      <c r="CZ69" s="853">
        <v>0</v>
      </c>
      <c r="DA69" s="853">
        <v>0</v>
      </c>
      <c r="DB69" s="853">
        <v>1205</v>
      </c>
      <c r="DC69" s="853">
        <v>0</v>
      </c>
      <c r="DD69" s="853">
        <v>0</v>
      </c>
      <c r="DE69" s="853">
        <v>0</v>
      </c>
      <c r="DF69" s="853">
        <v>0</v>
      </c>
      <c r="DG69" s="853">
        <v>0</v>
      </c>
      <c r="DH69" s="854">
        <v>6090077</v>
      </c>
      <c r="DI69" s="853">
        <v>0</v>
      </c>
      <c r="DJ69" s="853">
        <v>429294</v>
      </c>
      <c r="DK69" s="853">
        <v>0</v>
      </c>
      <c r="DL69" s="853">
        <v>0</v>
      </c>
      <c r="DM69" s="1019">
        <v>0</v>
      </c>
      <c r="DN69" s="853">
        <v>0</v>
      </c>
      <c r="DO69" s="853">
        <v>-85</v>
      </c>
      <c r="DP69" s="853">
        <v>429209</v>
      </c>
      <c r="DQ69" s="853">
        <v>6519286</v>
      </c>
      <c r="DR69" s="853">
        <v>1612587</v>
      </c>
      <c r="DS69" s="853">
        <v>2041796</v>
      </c>
      <c r="DT69" s="853">
        <v>8131873</v>
      </c>
      <c r="DU69" s="853">
        <v>-115933</v>
      </c>
      <c r="DV69" s="856">
        <v>1925863</v>
      </c>
      <c r="DW69" s="345">
        <v>8015940</v>
      </c>
      <c r="DX69" s="346"/>
    </row>
    <row r="70" spans="2:129" ht="12.75" hidden="1" thickTop="1">
      <c r="B70" s="858" t="s">
        <v>508</v>
      </c>
      <c r="C70" s="859" t="s">
        <v>632</v>
      </c>
      <c r="D70" s="429">
        <v>0</v>
      </c>
      <c r="E70" s="416">
        <v>0</v>
      </c>
      <c r="F70" s="416">
        <v>0</v>
      </c>
      <c r="G70" s="416">
        <v>0</v>
      </c>
      <c r="H70" s="421">
        <v>0</v>
      </c>
      <c r="I70" s="416">
        <v>0</v>
      </c>
      <c r="J70" s="416">
        <v>0</v>
      </c>
      <c r="K70" s="417">
        <v>0</v>
      </c>
      <c r="L70" s="416">
        <v>0</v>
      </c>
      <c r="M70" s="416">
        <v>0</v>
      </c>
      <c r="N70" s="416">
        <v>0</v>
      </c>
      <c r="O70" s="416">
        <v>0</v>
      </c>
      <c r="P70" s="416">
        <v>0</v>
      </c>
      <c r="Q70" s="416">
        <v>0</v>
      </c>
      <c r="R70" s="416">
        <v>0</v>
      </c>
      <c r="S70" s="416">
        <v>0</v>
      </c>
      <c r="T70" s="416">
        <v>0</v>
      </c>
      <c r="U70" s="416">
        <v>0</v>
      </c>
      <c r="V70" s="416">
        <v>0</v>
      </c>
      <c r="W70" s="416">
        <v>0</v>
      </c>
      <c r="X70" s="416">
        <v>0</v>
      </c>
      <c r="Y70" s="416">
        <v>0</v>
      </c>
      <c r="Z70" s="416">
        <v>0</v>
      </c>
      <c r="AA70" s="416">
        <v>0</v>
      </c>
      <c r="AB70" s="416">
        <v>0</v>
      </c>
      <c r="AC70" s="416">
        <v>0</v>
      </c>
      <c r="AD70" s="416">
        <v>0</v>
      </c>
      <c r="AE70" s="416">
        <v>0</v>
      </c>
      <c r="AF70" s="416">
        <v>0</v>
      </c>
      <c r="AG70" s="416">
        <v>0</v>
      </c>
      <c r="AH70" s="416">
        <v>0</v>
      </c>
      <c r="AI70" s="416">
        <v>0</v>
      </c>
      <c r="AJ70" s="416">
        <v>0</v>
      </c>
      <c r="AK70" s="416">
        <v>0</v>
      </c>
      <c r="AL70" s="416">
        <v>0</v>
      </c>
      <c r="AM70" s="416">
        <v>0</v>
      </c>
      <c r="AN70" s="416">
        <v>0</v>
      </c>
      <c r="AO70" s="416">
        <v>0</v>
      </c>
      <c r="AP70" s="416">
        <v>0</v>
      </c>
      <c r="AQ70" s="416">
        <v>0</v>
      </c>
      <c r="AR70" s="416">
        <v>0</v>
      </c>
      <c r="AS70" s="416">
        <v>0</v>
      </c>
      <c r="AT70" s="416">
        <v>0</v>
      </c>
      <c r="AU70" s="416">
        <v>0</v>
      </c>
      <c r="AV70" s="416">
        <v>0</v>
      </c>
      <c r="AW70" s="416">
        <v>0</v>
      </c>
      <c r="AX70" s="416">
        <v>0</v>
      </c>
      <c r="AY70" s="416">
        <v>0</v>
      </c>
      <c r="AZ70" s="416">
        <v>0</v>
      </c>
      <c r="BA70" s="416">
        <v>0</v>
      </c>
      <c r="BB70" s="416">
        <v>0</v>
      </c>
      <c r="BC70" s="416">
        <v>0</v>
      </c>
      <c r="BD70" s="416">
        <v>0</v>
      </c>
      <c r="BE70" s="416">
        <v>0</v>
      </c>
      <c r="BF70" s="416">
        <v>0</v>
      </c>
      <c r="BG70" s="416">
        <v>0</v>
      </c>
      <c r="BH70" s="416">
        <v>0</v>
      </c>
      <c r="BI70" s="416">
        <v>0</v>
      </c>
      <c r="BJ70" s="416">
        <v>0</v>
      </c>
      <c r="BK70" s="416">
        <v>0</v>
      </c>
      <c r="BL70" s="416">
        <v>0</v>
      </c>
      <c r="BM70" s="416">
        <v>0</v>
      </c>
      <c r="BN70" s="416">
        <v>0</v>
      </c>
      <c r="BO70" s="416">
        <v>0</v>
      </c>
      <c r="BP70" s="416">
        <v>0</v>
      </c>
      <c r="BQ70" s="416">
        <v>0</v>
      </c>
      <c r="BR70" s="416">
        <v>0</v>
      </c>
      <c r="BS70" s="416">
        <v>0</v>
      </c>
      <c r="BT70" s="416">
        <v>0</v>
      </c>
      <c r="BU70" s="416">
        <v>0</v>
      </c>
      <c r="BV70" s="416">
        <v>0</v>
      </c>
      <c r="BW70" s="416">
        <v>0</v>
      </c>
      <c r="BX70" s="416">
        <v>0</v>
      </c>
      <c r="BY70" s="416">
        <v>0</v>
      </c>
      <c r="BZ70" s="416">
        <v>0</v>
      </c>
      <c r="CA70" s="416">
        <v>0</v>
      </c>
      <c r="CB70" s="416">
        <v>0</v>
      </c>
      <c r="CC70" s="416">
        <v>0</v>
      </c>
      <c r="CD70" s="416">
        <v>0</v>
      </c>
      <c r="CE70" s="416">
        <v>0</v>
      </c>
      <c r="CF70" s="416">
        <v>0</v>
      </c>
      <c r="CG70" s="416">
        <v>0</v>
      </c>
      <c r="CH70" s="416">
        <v>0</v>
      </c>
      <c r="CI70" s="416">
        <v>0</v>
      </c>
      <c r="CJ70" s="416">
        <v>0</v>
      </c>
      <c r="CK70" s="416">
        <v>0</v>
      </c>
      <c r="CL70" s="416">
        <v>0</v>
      </c>
      <c r="CM70" s="416">
        <v>0</v>
      </c>
      <c r="CN70" s="416">
        <v>0</v>
      </c>
      <c r="CO70" s="416">
        <v>0</v>
      </c>
      <c r="CP70" s="416">
        <v>0</v>
      </c>
      <c r="CQ70" s="416">
        <v>0</v>
      </c>
      <c r="CR70" s="416">
        <v>0</v>
      </c>
      <c r="CS70" s="416">
        <v>0</v>
      </c>
      <c r="CT70" s="416">
        <v>0</v>
      </c>
      <c r="CU70" s="416">
        <v>0</v>
      </c>
      <c r="CV70" s="416">
        <v>0</v>
      </c>
      <c r="CW70" s="416">
        <v>0</v>
      </c>
      <c r="CX70" s="416">
        <v>0</v>
      </c>
      <c r="CY70" s="416">
        <v>0</v>
      </c>
      <c r="CZ70" s="416">
        <v>0</v>
      </c>
      <c r="DA70" s="416">
        <v>0</v>
      </c>
      <c r="DB70" s="416">
        <v>0</v>
      </c>
      <c r="DC70" s="416">
        <v>0</v>
      </c>
      <c r="DD70" s="416">
        <v>0</v>
      </c>
      <c r="DE70" s="416">
        <v>0</v>
      </c>
      <c r="DF70" s="416">
        <v>0</v>
      </c>
      <c r="DG70" s="416">
        <v>0</v>
      </c>
      <c r="DH70" s="897">
        <v>0</v>
      </c>
      <c r="DI70" s="416">
        <v>0</v>
      </c>
      <c r="DJ70" s="416">
        <v>0</v>
      </c>
      <c r="DK70" s="416">
        <v>0</v>
      </c>
      <c r="DL70" s="416">
        <v>0</v>
      </c>
      <c r="DM70" s="417">
        <v>24012645</v>
      </c>
      <c r="DN70" s="416">
        <v>226853612</v>
      </c>
      <c r="DO70" s="416">
        <v>0</v>
      </c>
      <c r="DP70" s="416">
        <v>250866257</v>
      </c>
      <c r="DQ70" s="416">
        <v>250866257</v>
      </c>
      <c r="DR70" s="416">
        <v>0</v>
      </c>
      <c r="DS70" s="416">
        <v>250866257</v>
      </c>
      <c r="DT70" s="416">
        <v>250866257</v>
      </c>
      <c r="DU70" s="416">
        <v>0</v>
      </c>
      <c r="DV70" s="419">
        <v>250866257</v>
      </c>
      <c r="DW70" s="347">
        <v>250866257</v>
      </c>
      <c r="DX70" s="348"/>
      <c r="DY70" s="416"/>
    </row>
    <row r="71" spans="2:129" ht="12.75" hidden="1" thickTop="1">
      <c r="B71" s="865" t="s">
        <v>509</v>
      </c>
      <c r="C71" s="866" t="s">
        <v>633</v>
      </c>
      <c r="D71" s="1006">
        <v>172836</v>
      </c>
      <c r="E71" s="1007">
        <v>63528</v>
      </c>
      <c r="F71" s="1007">
        <v>12944</v>
      </c>
      <c r="G71" s="1007">
        <v>15377</v>
      </c>
      <c r="H71" s="416">
        <v>27313</v>
      </c>
      <c r="I71" s="1007">
        <v>0</v>
      </c>
      <c r="J71" s="1007">
        <v>70674</v>
      </c>
      <c r="K71" s="1008">
        <v>0</v>
      </c>
      <c r="L71" s="1007">
        <v>277569</v>
      </c>
      <c r="M71" s="1007">
        <v>6367</v>
      </c>
      <c r="N71" s="1007">
        <v>7118</v>
      </c>
      <c r="O71" s="1007">
        <v>0</v>
      </c>
      <c r="P71" s="1007">
        <v>14463</v>
      </c>
      <c r="Q71" s="1007">
        <v>74369</v>
      </c>
      <c r="R71" s="1007">
        <v>146942</v>
      </c>
      <c r="S71" s="1007">
        <v>80736</v>
      </c>
      <c r="T71" s="1007">
        <v>412182</v>
      </c>
      <c r="U71" s="1007">
        <v>474606</v>
      </c>
      <c r="V71" s="1007">
        <v>107476</v>
      </c>
      <c r="W71" s="1007">
        <v>4604</v>
      </c>
      <c r="X71" s="1007">
        <v>325847</v>
      </c>
      <c r="Y71" s="1007">
        <v>11575</v>
      </c>
      <c r="Z71" s="1007">
        <v>132592</v>
      </c>
      <c r="AA71" s="1007">
        <v>0</v>
      </c>
      <c r="AB71" s="1007">
        <v>0</v>
      </c>
      <c r="AC71" s="1007">
        <v>61244</v>
      </c>
      <c r="AD71" s="1007">
        <v>60767</v>
      </c>
      <c r="AE71" s="1007">
        <v>758705</v>
      </c>
      <c r="AF71" s="1007">
        <v>1564397</v>
      </c>
      <c r="AG71" s="1007">
        <v>284427</v>
      </c>
      <c r="AH71" s="1007">
        <v>20643</v>
      </c>
      <c r="AI71" s="1007">
        <v>5209</v>
      </c>
      <c r="AJ71" s="1007">
        <v>4990</v>
      </c>
      <c r="AK71" s="1007">
        <v>420359</v>
      </c>
      <c r="AL71" s="1007">
        <v>220</v>
      </c>
      <c r="AM71" s="1007">
        <v>623575</v>
      </c>
      <c r="AN71" s="1007">
        <v>43184</v>
      </c>
      <c r="AO71" s="1007">
        <v>314866</v>
      </c>
      <c r="AP71" s="1007">
        <v>41968</v>
      </c>
      <c r="AQ71" s="1007">
        <v>17597</v>
      </c>
      <c r="AR71" s="1007">
        <v>3496735</v>
      </c>
      <c r="AS71" s="1007">
        <v>227670</v>
      </c>
      <c r="AT71" s="1007">
        <v>1445057</v>
      </c>
      <c r="AU71" s="1007">
        <v>315040</v>
      </c>
      <c r="AV71" s="1007">
        <v>62564</v>
      </c>
      <c r="AW71" s="1007">
        <v>162790</v>
      </c>
      <c r="AX71" s="1007">
        <v>61992</v>
      </c>
      <c r="AY71" s="1007">
        <v>310</v>
      </c>
      <c r="AZ71" s="1007">
        <v>191974</v>
      </c>
      <c r="BA71" s="1007">
        <v>40770</v>
      </c>
      <c r="BB71" s="1007">
        <v>39356</v>
      </c>
      <c r="BC71" s="1007">
        <v>1261</v>
      </c>
      <c r="BD71" s="1007">
        <v>3466</v>
      </c>
      <c r="BE71" s="1007">
        <v>7</v>
      </c>
      <c r="BF71" s="1007">
        <v>19552</v>
      </c>
      <c r="BG71" s="1007">
        <v>72644</v>
      </c>
      <c r="BH71" s="1007">
        <v>0</v>
      </c>
      <c r="BI71" s="1007">
        <v>0</v>
      </c>
      <c r="BJ71" s="1007">
        <v>4968</v>
      </c>
      <c r="BK71" s="1007">
        <v>319003</v>
      </c>
      <c r="BL71" s="1007">
        <v>7586</v>
      </c>
      <c r="BM71" s="1007">
        <v>17218</v>
      </c>
      <c r="BN71" s="1007">
        <v>26946</v>
      </c>
      <c r="BO71" s="1007">
        <v>2321</v>
      </c>
      <c r="BP71" s="1007">
        <v>225933</v>
      </c>
      <c r="BQ71" s="1007">
        <v>111680</v>
      </c>
      <c r="BR71" s="1007">
        <v>350186</v>
      </c>
      <c r="BS71" s="1007">
        <v>80599</v>
      </c>
      <c r="BT71" s="1007">
        <v>8713547</v>
      </c>
      <c r="BU71" s="1007">
        <v>874724</v>
      </c>
      <c r="BV71" s="1007">
        <v>882977</v>
      </c>
      <c r="BW71" s="1007">
        <v>178890</v>
      </c>
      <c r="BX71" s="1007">
        <v>3985401</v>
      </c>
      <c r="BY71" s="1007">
        <v>1110415</v>
      </c>
      <c r="BZ71" s="1007">
        <v>689160</v>
      </c>
      <c r="CA71" s="1007">
        <v>3954443</v>
      </c>
      <c r="CB71" s="1007">
        <v>14960220</v>
      </c>
      <c r="CC71" s="1007">
        <v>624455</v>
      </c>
      <c r="CD71" s="1007">
        <v>390382</v>
      </c>
      <c r="CE71" s="1007">
        <v>41528</v>
      </c>
      <c r="CF71" s="1007">
        <v>234415</v>
      </c>
      <c r="CG71" s="1007">
        <v>2725</v>
      </c>
      <c r="CH71" s="1007">
        <v>10593</v>
      </c>
      <c r="CI71" s="1007">
        <v>449744</v>
      </c>
      <c r="CJ71" s="1007">
        <v>1255906</v>
      </c>
      <c r="CK71" s="1007">
        <v>1061004</v>
      </c>
      <c r="CL71" s="1007">
        <v>187465</v>
      </c>
      <c r="CM71" s="1007">
        <v>43546</v>
      </c>
      <c r="CN71" s="1007">
        <v>29440</v>
      </c>
      <c r="CO71" s="1007">
        <v>69108</v>
      </c>
      <c r="CP71" s="1007">
        <v>1999261</v>
      </c>
      <c r="CQ71" s="1007">
        <v>2065773</v>
      </c>
      <c r="CR71" s="1007">
        <v>492213</v>
      </c>
      <c r="CS71" s="1007">
        <v>1262536</v>
      </c>
      <c r="CT71" s="1007">
        <v>593189</v>
      </c>
      <c r="CU71" s="1007">
        <v>258687</v>
      </c>
      <c r="CV71" s="1007">
        <v>116708</v>
      </c>
      <c r="CW71" s="1007">
        <v>115766</v>
      </c>
      <c r="CX71" s="1007">
        <v>215817</v>
      </c>
      <c r="CY71" s="1007">
        <v>119465</v>
      </c>
      <c r="CZ71" s="1007">
        <v>324283</v>
      </c>
      <c r="DA71" s="1007">
        <v>805950</v>
      </c>
      <c r="DB71" s="1007">
        <v>187668</v>
      </c>
      <c r="DC71" s="1007">
        <v>115461</v>
      </c>
      <c r="DD71" s="1007">
        <v>144677</v>
      </c>
      <c r="DE71" s="1007">
        <v>186450</v>
      </c>
      <c r="DF71" s="1007">
        <v>0</v>
      </c>
      <c r="DG71" s="1007">
        <v>0</v>
      </c>
      <c r="DH71" s="1009">
        <v>62702889</v>
      </c>
      <c r="DI71" s="1007">
        <v>0</v>
      </c>
      <c r="DJ71" s="1007">
        <v>0</v>
      </c>
      <c r="DK71" s="1007">
        <v>0</v>
      </c>
      <c r="DL71" s="1007">
        <v>0</v>
      </c>
      <c r="DM71" s="1008">
        <v>0</v>
      </c>
      <c r="DN71" s="1007">
        <v>0</v>
      </c>
      <c r="DO71" s="1007">
        <v>0</v>
      </c>
      <c r="DP71" s="1007">
        <v>0</v>
      </c>
      <c r="DQ71" s="1007">
        <v>62702889</v>
      </c>
      <c r="DR71" s="1007">
        <v>0</v>
      </c>
      <c r="DS71" s="1007">
        <v>0</v>
      </c>
      <c r="DT71" s="1007">
        <v>62702889</v>
      </c>
      <c r="DU71" s="1007">
        <v>0</v>
      </c>
      <c r="DV71" s="1010">
        <v>0</v>
      </c>
      <c r="DW71" s="349">
        <v>62702889</v>
      </c>
      <c r="DX71" s="350"/>
      <c r="DY71" s="416"/>
    </row>
    <row r="72" spans="2:129" ht="12.75" hidden="1" thickTop="1">
      <c r="B72" s="858" t="s">
        <v>510</v>
      </c>
      <c r="C72" s="859" t="s">
        <v>634</v>
      </c>
      <c r="D72" s="429">
        <v>0</v>
      </c>
      <c r="E72" s="416">
        <v>0</v>
      </c>
      <c r="F72" s="416">
        <v>0</v>
      </c>
      <c r="G72" s="416">
        <v>0</v>
      </c>
      <c r="H72" s="416">
        <v>0</v>
      </c>
      <c r="I72" s="416">
        <v>0</v>
      </c>
      <c r="J72" s="416">
        <v>0</v>
      </c>
      <c r="K72" s="417">
        <v>0</v>
      </c>
      <c r="L72" s="416">
        <v>0</v>
      </c>
      <c r="M72" s="416">
        <v>0</v>
      </c>
      <c r="N72" s="416">
        <v>0</v>
      </c>
      <c r="O72" s="416">
        <v>0</v>
      </c>
      <c r="P72" s="416">
        <v>0</v>
      </c>
      <c r="Q72" s="416">
        <v>0</v>
      </c>
      <c r="R72" s="416">
        <v>0</v>
      </c>
      <c r="S72" s="416">
        <v>0</v>
      </c>
      <c r="T72" s="416">
        <v>0</v>
      </c>
      <c r="U72" s="416">
        <v>0</v>
      </c>
      <c r="V72" s="416">
        <v>0</v>
      </c>
      <c r="W72" s="416">
        <v>0</v>
      </c>
      <c r="X72" s="416">
        <v>0</v>
      </c>
      <c r="Y72" s="416">
        <v>0</v>
      </c>
      <c r="Z72" s="416">
        <v>0</v>
      </c>
      <c r="AA72" s="416">
        <v>0</v>
      </c>
      <c r="AB72" s="416">
        <v>0</v>
      </c>
      <c r="AC72" s="416">
        <v>0</v>
      </c>
      <c r="AD72" s="416">
        <v>0</v>
      </c>
      <c r="AE72" s="416">
        <v>0</v>
      </c>
      <c r="AF72" s="416">
        <v>0</v>
      </c>
      <c r="AG72" s="416">
        <v>0</v>
      </c>
      <c r="AH72" s="416">
        <v>0</v>
      </c>
      <c r="AI72" s="416">
        <v>0</v>
      </c>
      <c r="AJ72" s="416">
        <v>0</v>
      </c>
      <c r="AK72" s="416">
        <v>0</v>
      </c>
      <c r="AL72" s="416">
        <v>0</v>
      </c>
      <c r="AM72" s="416">
        <v>0</v>
      </c>
      <c r="AN72" s="416">
        <v>0</v>
      </c>
      <c r="AO72" s="416">
        <v>0</v>
      </c>
      <c r="AP72" s="416">
        <v>0</v>
      </c>
      <c r="AQ72" s="416">
        <v>0</v>
      </c>
      <c r="AR72" s="416">
        <v>0</v>
      </c>
      <c r="AS72" s="416">
        <v>0</v>
      </c>
      <c r="AT72" s="416">
        <v>0</v>
      </c>
      <c r="AU72" s="416">
        <v>0</v>
      </c>
      <c r="AV72" s="416">
        <v>0</v>
      </c>
      <c r="AW72" s="416">
        <v>0</v>
      </c>
      <c r="AX72" s="416">
        <v>0</v>
      </c>
      <c r="AY72" s="416">
        <v>0</v>
      </c>
      <c r="AZ72" s="416">
        <v>0</v>
      </c>
      <c r="BA72" s="416">
        <v>0</v>
      </c>
      <c r="BB72" s="416">
        <v>0</v>
      </c>
      <c r="BC72" s="416">
        <v>0</v>
      </c>
      <c r="BD72" s="416">
        <v>0</v>
      </c>
      <c r="BE72" s="416">
        <v>0</v>
      </c>
      <c r="BF72" s="416">
        <v>0</v>
      </c>
      <c r="BG72" s="416">
        <v>0</v>
      </c>
      <c r="BH72" s="416">
        <v>0</v>
      </c>
      <c r="BI72" s="416">
        <v>0</v>
      </c>
      <c r="BJ72" s="416">
        <v>0</v>
      </c>
      <c r="BK72" s="416">
        <v>0</v>
      </c>
      <c r="BL72" s="416">
        <v>0</v>
      </c>
      <c r="BM72" s="416">
        <v>0</v>
      </c>
      <c r="BN72" s="416">
        <v>0</v>
      </c>
      <c r="BO72" s="416">
        <v>0</v>
      </c>
      <c r="BP72" s="416">
        <v>0</v>
      </c>
      <c r="BQ72" s="416">
        <v>0</v>
      </c>
      <c r="BR72" s="416">
        <v>0</v>
      </c>
      <c r="BS72" s="416">
        <v>0</v>
      </c>
      <c r="BT72" s="416">
        <v>0</v>
      </c>
      <c r="BU72" s="416">
        <v>0</v>
      </c>
      <c r="BV72" s="416">
        <v>0</v>
      </c>
      <c r="BW72" s="416">
        <v>0</v>
      </c>
      <c r="BX72" s="416">
        <v>0</v>
      </c>
      <c r="BY72" s="416">
        <v>0</v>
      </c>
      <c r="BZ72" s="416">
        <v>0</v>
      </c>
      <c r="CA72" s="416">
        <v>0</v>
      </c>
      <c r="CB72" s="416">
        <v>0</v>
      </c>
      <c r="CC72" s="416">
        <v>0</v>
      </c>
      <c r="CD72" s="416">
        <v>0</v>
      </c>
      <c r="CE72" s="416">
        <v>0</v>
      </c>
      <c r="CF72" s="416">
        <v>0</v>
      </c>
      <c r="CG72" s="416">
        <v>0</v>
      </c>
      <c r="CH72" s="416">
        <v>0</v>
      </c>
      <c r="CI72" s="416">
        <v>0</v>
      </c>
      <c r="CJ72" s="416">
        <v>0</v>
      </c>
      <c r="CK72" s="416">
        <v>0</v>
      </c>
      <c r="CL72" s="416">
        <v>0</v>
      </c>
      <c r="CM72" s="416">
        <v>0</v>
      </c>
      <c r="CN72" s="416">
        <v>0</v>
      </c>
      <c r="CO72" s="416">
        <v>0</v>
      </c>
      <c r="CP72" s="416">
        <v>0</v>
      </c>
      <c r="CQ72" s="416">
        <v>0</v>
      </c>
      <c r="CR72" s="416">
        <v>0</v>
      </c>
      <c r="CS72" s="416">
        <v>0</v>
      </c>
      <c r="CT72" s="416">
        <v>0</v>
      </c>
      <c r="CU72" s="416">
        <v>0</v>
      </c>
      <c r="CV72" s="416">
        <v>0</v>
      </c>
      <c r="CW72" s="416">
        <v>0</v>
      </c>
      <c r="CX72" s="416">
        <v>0</v>
      </c>
      <c r="CY72" s="416">
        <v>0</v>
      </c>
      <c r="CZ72" s="416">
        <v>0</v>
      </c>
      <c r="DA72" s="416">
        <v>0</v>
      </c>
      <c r="DB72" s="416">
        <v>0</v>
      </c>
      <c r="DC72" s="416">
        <v>0</v>
      </c>
      <c r="DD72" s="416">
        <v>0</v>
      </c>
      <c r="DE72" s="416">
        <v>0</v>
      </c>
      <c r="DF72" s="416">
        <v>0</v>
      </c>
      <c r="DG72" s="416">
        <v>0</v>
      </c>
      <c r="DH72" s="897">
        <v>0</v>
      </c>
      <c r="DI72" s="416">
        <v>0</v>
      </c>
      <c r="DJ72" s="416">
        <v>0</v>
      </c>
      <c r="DK72" s="416">
        <v>0</v>
      </c>
      <c r="DL72" s="416">
        <v>0</v>
      </c>
      <c r="DM72" s="417">
        <v>136659582</v>
      </c>
      <c r="DN72" s="416">
        <v>1252158</v>
      </c>
      <c r="DO72" s="416">
        <v>0</v>
      </c>
      <c r="DP72" s="416">
        <v>137911740</v>
      </c>
      <c r="DQ72" s="416">
        <v>137911740</v>
      </c>
      <c r="DR72" s="416">
        <v>0</v>
      </c>
      <c r="DS72" s="416">
        <v>137911740</v>
      </c>
      <c r="DT72" s="416">
        <v>137911740</v>
      </c>
      <c r="DU72" s="416">
        <v>0</v>
      </c>
      <c r="DV72" s="419">
        <v>137911740</v>
      </c>
      <c r="DW72" s="347">
        <v>137911740</v>
      </c>
      <c r="DX72" s="348"/>
      <c r="DY72" s="416"/>
    </row>
    <row r="73" spans="2:129" ht="12.75" hidden="1" thickTop="1">
      <c r="B73" s="858" t="s">
        <v>511</v>
      </c>
      <c r="C73" s="859" t="s">
        <v>718</v>
      </c>
      <c r="D73" s="429">
        <v>0</v>
      </c>
      <c r="E73" s="416">
        <v>0</v>
      </c>
      <c r="F73" s="416">
        <v>0</v>
      </c>
      <c r="G73" s="416">
        <v>0</v>
      </c>
      <c r="H73" s="416">
        <v>0</v>
      </c>
      <c r="I73" s="416">
        <v>0</v>
      </c>
      <c r="J73" s="416">
        <v>0</v>
      </c>
      <c r="K73" s="417">
        <v>0</v>
      </c>
      <c r="L73" s="416">
        <v>0</v>
      </c>
      <c r="M73" s="416">
        <v>0</v>
      </c>
      <c r="N73" s="416">
        <v>0</v>
      </c>
      <c r="O73" s="416">
        <v>0</v>
      </c>
      <c r="P73" s="416">
        <v>0</v>
      </c>
      <c r="Q73" s="416">
        <v>0</v>
      </c>
      <c r="R73" s="416">
        <v>0</v>
      </c>
      <c r="S73" s="416">
        <v>0</v>
      </c>
      <c r="T73" s="416">
        <v>0</v>
      </c>
      <c r="U73" s="416">
        <v>0</v>
      </c>
      <c r="V73" s="416">
        <v>0</v>
      </c>
      <c r="W73" s="416">
        <v>0</v>
      </c>
      <c r="X73" s="416">
        <v>0</v>
      </c>
      <c r="Y73" s="416">
        <v>0</v>
      </c>
      <c r="Z73" s="416">
        <v>0</v>
      </c>
      <c r="AA73" s="416">
        <v>0</v>
      </c>
      <c r="AB73" s="416">
        <v>0</v>
      </c>
      <c r="AC73" s="416">
        <v>0</v>
      </c>
      <c r="AD73" s="416">
        <v>0</v>
      </c>
      <c r="AE73" s="416">
        <v>0</v>
      </c>
      <c r="AF73" s="416">
        <v>0</v>
      </c>
      <c r="AG73" s="416">
        <v>0</v>
      </c>
      <c r="AH73" s="416">
        <v>0</v>
      </c>
      <c r="AI73" s="416">
        <v>0</v>
      </c>
      <c r="AJ73" s="416">
        <v>0</v>
      </c>
      <c r="AK73" s="416">
        <v>0</v>
      </c>
      <c r="AL73" s="416">
        <v>0</v>
      </c>
      <c r="AM73" s="416">
        <v>0</v>
      </c>
      <c r="AN73" s="416">
        <v>0</v>
      </c>
      <c r="AO73" s="416">
        <v>0</v>
      </c>
      <c r="AP73" s="416">
        <v>0</v>
      </c>
      <c r="AQ73" s="416">
        <v>0</v>
      </c>
      <c r="AR73" s="416">
        <v>0</v>
      </c>
      <c r="AS73" s="416">
        <v>0</v>
      </c>
      <c r="AT73" s="416">
        <v>0</v>
      </c>
      <c r="AU73" s="416">
        <v>0</v>
      </c>
      <c r="AV73" s="416">
        <v>0</v>
      </c>
      <c r="AW73" s="416">
        <v>0</v>
      </c>
      <c r="AX73" s="416">
        <v>0</v>
      </c>
      <c r="AY73" s="416">
        <v>0</v>
      </c>
      <c r="AZ73" s="416">
        <v>0</v>
      </c>
      <c r="BA73" s="416">
        <v>0</v>
      </c>
      <c r="BB73" s="416">
        <v>0</v>
      </c>
      <c r="BC73" s="416">
        <v>0</v>
      </c>
      <c r="BD73" s="416">
        <v>0</v>
      </c>
      <c r="BE73" s="416">
        <v>0</v>
      </c>
      <c r="BF73" s="416">
        <v>0</v>
      </c>
      <c r="BG73" s="416">
        <v>0</v>
      </c>
      <c r="BH73" s="416">
        <v>0</v>
      </c>
      <c r="BI73" s="416">
        <v>0</v>
      </c>
      <c r="BJ73" s="416">
        <v>0</v>
      </c>
      <c r="BK73" s="416">
        <v>0</v>
      </c>
      <c r="BL73" s="416">
        <v>0</v>
      </c>
      <c r="BM73" s="416">
        <v>0</v>
      </c>
      <c r="BN73" s="416">
        <v>0</v>
      </c>
      <c r="BO73" s="416">
        <v>0</v>
      </c>
      <c r="BP73" s="416">
        <v>0</v>
      </c>
      <c r="BQ73" s="416">
        <v>0</v>
      </c>
      <c r="BR73" s="416">
        <v>0</v>
      </c>
      <c r="BS73" s="416">
        <v>0</v>
      </c>
      <c r="BT73" s="416">
        <v>0</v>
      </c>
      <c r="BU73" s="416">
        <v>0</v>
      </c>
      <c r="BV73" s="416">
        <v>0</v>
      </c>
      <c r="BW73" s="416">
        <v>0</v>
      </c>
      <c r="BX73" s="416">
        <v>0</v>
      </c>
      <c r="BY73" s="416">
        <v>0</v>
      </c>
      <c r="BZ73" s="416">
        <v>0</v>
      </c>
      <c r="CA73" s="416">
        <v>0</v>
      </c>
      <c r="CB73" s="416">
        <v>0</v>
      </c>
      <c r="CC73" s="416">
        <v>0</v>
      </c>
      <c r="CD73" s="416">
        <v>0</v>
      </c>
      <c r="CE73" s="416">
        <v>0</v>
      </c>
      <c r="CF73" s="416">
        <v>0</v>
      </c>
      <c r="CG73" s="416">
        <v>0</v>
      </c>
      <c r="CH73" s="416">
        <v>0</v>
      </c>
      <c r="CI73" s="416">
        <v>0</v>
      </c>
      <c r="CJ73" s="416">
        <v>0</v>
      </c>
      <c r="CK73" s="416">
        <v>0</v>
      </c>
      <c r="CL73" s="416">
        <v>0</v>
      </c>
      <c r="CM73" s="416">
        <v>0</v>
      </c>
      <c r="CN73" s="416">
        <v>0</v>
      </c>
      <c r="CO73" s="416">
        <v>0</v>
      </c>
      <c r="CP73" s="416">
        <v>0</v>
      </c>
      <c r="CQ73" s="416">
        <v>0</v>
      </c>
      <c r="CR73" s="416">
        <v>0</v>
      </c>
      <c r="CS73" s="416">
        <v>0</v>
      </c>
      <c r="CT73" s="416">
        <v>0</v>
      </c>
      <c r="CU73" s="416">
        <v>0</v>
      </c>
      <c r="CV73" s="416">
        <v>0</v>
      </c>
      <c r="CW73" s="416">
        <v>0</v>
      </c>
      <c r="CX73" s="416">
        <v>0</v>
      </c>
      <c r="CY73" s="416">
        <v>0</v>
      </c>
      <c r="CZ73" s="416">
        <v>0</v>
      </c>
      <c r="DA73" s="416">
        <v>0</v>
      </c>
      <c r="DB73" s="416">
        <v>0</v>
      </c>
      <c r="DC73" s="416">
        <v>0</v>
      </c>
      <c r="DD73" s="416">
        <v>0</v>
      </c>
      <c r="DE73" s="416">
        <v>0</v>
      </c>
      <c r="DF73" s="416">
        <v>0</v>
      </c>
      <c r="DG73" s="416">
        <v>0</v>
      </c>
      <c r="DH73" s="897">
        <v>0</v>
      </c>
      <c r="DI73" s="416">
        <v>0</v>
      </c>
      <c r="DJ73" s="416">
        <v>0</v>
      </c>
      <c r="DK73" s="416">
        <v>0</v>
      </c>
      <c r="DL73" s="416">
        <v>0</v>
      </c>
      <c r="DM73" s="417">
        <v>8608908</v>
      </c>
      <c r="DN73" s="416">
        <v>28801201</v>
      </c>
      <c r="DO73" s="416">
        <v>0</v>
      </c>
      <c r="DP73" s="416">
        <v>37410109</v>
      </c>
      <c r="DQ73" s="416">
        <v>37410109</v>
      </c>
      <c r="DR73" s="416">
        <v>0</v>
      </c>
      <c r="DS73" s="416">
        <v>37410109</v>
      </c>
      <c r="DT73" s="416">
        <v>37410109</v>
      </c>
      <c r="DU73" s="416">
        <v>0</v>
      </c>
      <c r="DV73" s="419">
        <v>37410109</v>
      </c>
      <c r="DW73" s="347">
        <v>37410109</v>
      </c>
      <c r="DX73" s="348">
        <f>SUM(DW70:DW73)</f>
        <v>488890995</v>
      </c>
      <c r="DY73" s="416"/>
    </row>
    <row r="74" spans="2:129" ht="12.75" hidden="1" thickTop="1">
      <c r="B74" s="872" t="s">
        <v>512</v>
      </c>
      <c r="C74" s="873" t="s">
        <v>636</v>
      </c>
      <c r="D74" s="429">
        <v>118884</v>
      </c>
      <c r="E74" s="416">
        <v>113693</v>
      </c>
      <c r="F74" s="416">
        <v>142102</v>
      </c>
      <c r="G74" s="416">
        <v>56978</v>
      </c>
      <c r="H74" s="416">
        <v>86223</v>
      </c>
      <c r="I74" s="416">
        <v>0</v>
      </c>
      <c r="J74" s="416">
        <v>273025</v>
      </c>
      <c r="K74" s="417">
        <v>0</v>
      </c>
      <c r="L74" s="416">
        <v>1964510</v>
      </c>
      <c r="M74" s="416">
        <v>21302</v>
      </c>
      <c r="N74" s="416">
        <v>66643</v>
      </c>
      <c r="O74" s="416">
        <v>0</v>
      </c>
      <c r="P74" s="416">
        <v>105455</v>
      </c>
      <c r="Q74" s="416">
        <v>151817</v>
      </c>
      <c r="R74" s="416">
        <v>646493</v>
      </c>
      <c r="S74" s="416">
        <v>137149</v>
      </c>
      <c r="T74" s="416">
        <v>2571559</v>
      </c>
      <c r="U74" s="416">
        <v>571459</v>
      </c>
      <c r="V74" s="416">
        <v>485443</v>
      </c>
      <c r="W74" s="416">
        <v>19027</v>
      </c>
      <c r="X74" s="416">
        <v>3699360</v>
      </c>
      <c r="Y74" s="416">
        <v>30412</v>
      </c>
      <c r="Z74" s="416">
        <v>469262</v>
      </c>
      <c r="AA74" s="416">
        <v>0</v>
      </c>
      <c r="AB74" s="416">
        <v>0</v>
      </c>
      <c r="AC74" s="416">
        <v>98427</v>
      </c>
      <c r="AD74" s="416">
        <v>96470</v>
      </c>
      <c r="AE74" s="416">
        <v>8326259</v>
      </c>
      <c r="AF74" s="416">
        <v>2588857</v>
      </c>
      <c r="AG74" s="416">
        <v>931874</v>
      </c>
      <c r="AH74" s="416">
        <v>132209</v>
      </c>
      <c r="AI74" s="416">
        <v>28555</v>
      </c>
      <c r="AJ74" s="416">
        <v>13772</v>
      </c>
      <c r="AK74" s="416">
        <v>643650</v>
      </c>
      <c r="AL74" s="416">
        <v>2103</v>
      </c>
      <c r="AM74" s="416">
        <v>754086</v>
      </c>
      <c r="AN74" s="416">
        <v>349619</v>
      </c>
      <c r="AO74" s="416">
        <v>713520</v>
      </c>
      <c r="AP74" s="416">
        <v>315530</v>
      </c>
      <c r="AQ74" s="416">
        <v>32379</v>
      </c>
      <c r="AR74" s="416">
        <v>15750634</v>
      </c>
      <c r="AS74" s="416">
        <v>791614</v>
      </c>
      <c r="AT74" s="416">
        <v>956132</v>
      </c>
      <c r="AU74" s="416">
        <v>868368</v>
      </c>
      <c r="AV74" s="416">
        <v>177747</v>
      </c>
      <c r="AW74" s="416">
        <v>312081</v>
      </c>
      <c r="AX74" s="416">
        <v>389794</v>
      </c>
      <c r="AY74" s="416">
        <v>3784</v>
      </c>
      <c r="AZ74" s="416">
        <v>303086</v>
      </c>
      <c r="BA74" s="416">
        <v>68996</v>
      </c>
      <c r="BB74" s="416">
        <v>101762</v>
      </c>
      <c r="BC74" s="416">
        <v>5400</v>
      </c>
      <c r="BD74" s="416">
        <v>6780</v>
      </c>
      <c r="BE74" s="416">
        <v>20</v>
      </c>
      <c r="BF74" s="416">
        <v>349309</v>
      </c>
      <c r="BG74" s="416">
        <v>146443</v>
      </c>
      <c r="BH74" s="416">
        <v>0</v>
      </c>
      <c r="BI74" s="416">
        <v>0</v>
      </c>
      <c r="BJ74" s="416">
        <v>36296</v>
      </c>
      <c r="BK74" s="416">
        <v>1847390</v>
      </c>
      <c r="BL74" s="416">
        <v>17301</v>
      </c>
      <c r="BM74" s="416">
        <v>42656</v>
      </c>
      <c r="BN74" s="416">
        <v>92957</v>
      </c>
      <c r="BO74" s="416">
        <v>125384</v>
      </c>
      <c r="BP74" s="416">
        <v>344857</v>
      </c>
      <c r="BQ74" s="416">
        <v>115822</v>
      </c>
      <c r="BR74" s="416">
        <v>433234</v>
      </c>
      <c r="BS74" s="416">
        <v>144884</v>
      </c>
      <c r="BT74" s="416">
        <v>5411156</v>
      </c>
      <c r="BU74" s="416">
        <v>248945</v>
      </c>
      <c r="BV74" s="416">
        <v>884006</v>
      </c>
      <c r="BW74" s="416">
        <v>980398</v>
      </c>
      <c r="BX74" s="416">
        <v>8171093</v>
      </c>
      <c r="BY74" s="416">
        <v>683563</v>
      </c>
      <c r="BZ74" s="416">
        <v>911066</v>
      </c>
      <c r="CA74" s="416">
        <v>38999</v>
      </c>
      <c r="CB74" s="416">
        <v>0</v>
      </c>
      <c r="CC74" s="416">
        <v>921540</v>
      </c>
      <c r="CD74" s="416">
        <v>864342</v>
      </c>
      <c r="CE74" s="416">
        <v>68919</v>
      </c>
      <c r="CF74" s="416">
        <v>40627</v>
      </c>
      <c r="CG74" s="416">
        <v>58079</v>
      </c>
      <c r="CH74" s="416">
        <v>10673</v>
      </c>
      <c r="CI74" s="416">
        <v>710760</v>
      </c>
      <c r="CJ74" s="416">
        <v>931214</v>
      </c>
      <c r="CK74" s="416">
        <v>1047346</v>
      </c>
      <c r="CL74" s="416">
        <v>84774</v>
      </c>
      <c r="CM74" s="416">
        <v>251872</v>
      </c>
      <c r="CN74" s="416">
        <v>22719</v>
      </c>
      <c r="CO74" s="416">
        <v>39135</v>
      </c>
      <c r="CP74" s="416">
        <v>1279267</v>
      </c>
      <c r="CQ74" s="416">
        <v>1435937</v>
      </c>
      <c r="CR74" s="416">
        <v>1979639</v>
      </c>
      <c r="CS74" s="416">
        <v>3015139</v>
      </c>
      <c r="CT74" s="416">
        <v>451586</v>
      </c>
      <c r="CU74" s="416">
        <v>308953</v>
      </c>
      <c r="CV74" s="416">
        <v>103035</v>
      </c>
      <c r="CW74" s="416">
        <v>209999</v>
      </c>
      <c r="CX74" s="416">
        <v>90552</v>
      </c>
      <c r="CY74" s="416">
        <v>510082</v>
      </c>
      <c r="CZ74" s="416">
        <v>314432</v>
      </c>
      <c r="DA74" s="416">
        <v>1636442</v>
      </c>
      <c r="DB74" s="416">
        <v>858267</v>
      </c>
      <c r="DC74" s="416">
        <v>570572</v>
      </c>
      <c r="DD74" s="416">
        <v>294855</v>
      </c>
      <c r="DE74" s="416">
        <v>285793</v>
      </c>
      <c r="DF74" s="416">
        <v>0</v>
      </c>
      <c r="DG74" s="416">
        <v>21503</v>
      </c>
      <c r="DH74" s="897">
        <v>85938116</v>
      </c>
      <c r="DI74" s="416">
        <v>20983</v>
      </c>
      <c r="DJ74" s="416">
        <v>38879839</v>
      </c>
      <c r="DK74" s="416">
        <v>0</v>
      </c>
      <c r="DL74" s="416">
        <v>0</v>
      </c>
      <c r="DM74" s="417">
        <v>0</v>
      </c>
      <c r="DN74" s="416">
        <v>0</v>
      </c>
      <c r="DO74" s="416">
        <v>0</v>
      </c>
      <c r="DP74" s="416">
        <v>38900822</v>
      </c>
      <c r="DQ74" s="416">
        <v>124838938</v>
      </c>
      <c r="DR74" s="416">
        <v>24281272</v>
      </c>
      <c r="DS74" s="416">
        <v>63182094</v>
      </c>
      <c r="DT74" s="416">
        <v>149120210</v>
      </c>
      <c r="DU74" s="416">
        <v>-36141409</v>
      </c>
      <c r="DV74" s="419">
        <v>27040685</v>
      </c>
      <c r="DW74" s="351">
        <v>112978801</v>
      </c>
      <c r="DX74" s="352"/>
      <c r="DY74" s="416"/>
    </row>
    <row r="75" spans="2:129" ht="12.75" hidden="1" thickTop="1">
      <c r="B75" s="879" t="s">
        <v>513</v>
      </c>
      <c r="C75" s="880" t="s">
        <v>719</v>
      </c>
      <c r="D75" s="1002">
        <v>38</v>
      </c>
      <c r="E75" s="421">
        <v>0</v>
      </c>
      <c r="F75" s="421">
        <v>210</v>
      </c>
      <c r="G75" s="421">
        <v>0</v>
      </c>
      <c r="H75" s="421">
        <v>14</v>
      </c>
      <c r="I75" s="421">
        <v>0</v>
      </c>
      <c r="J75" s="421">
        <v>96</v>
      </c>
      <c r="K75" s="1003">
        <v>0</v>
      </c>
      <c r="L75" s="421">
        <v>53869</v>
      </c>
      <c r="M75" s="421">
        <v>766</v>
      </c>
      <c r="N75" s="421">
        <v>1263</v>
      </c>
      <c r="O75" s="421">
        <v>0</v>
      </c>
      <c r="P75" s="421">
        <v>2363</v>
      </c>
      <c r="Q75" s="421">
        <v>481</v>
      </c>
      <c r="R75" s="421">
        <v>620</v>
      </c>
      <c r="S75" s="421">
        <v>680</v>
      </c>
      <c r="T75" s="421">
        <v>7375</v>
      </c>
      <c r="U75" s="421">
        <v>8591</v>
      </c>
      <c r="V75" s="421">
        <v>329</v>
      </c>
      <c r="W75" s="421">
        <v>827</v>
      </c>
      <c r="X75" s="421">
        <v>7341</v>
      </c>
      <c r="Y75" s="421">
        <v>82</v>
      </c>
      <c r="Z75" s="421">
        <v>2995</v>
      </c>
      <c r="AA75" s="421">
        <v>0</v>
      </c>
      <c r="AB75" s="421">
        <v>0</v>
      </c>
      <c r="AC75" s="421">
        <v>4984</v>
      </c>
      <c r="AD75" s="421">
        <v>1638</v>
      </c>
      <c r="AE75" s="421">
        <v>1182</v>
      </c>
      <c r="AF75" s="421">
        <v>21356</v>
      </c>
      <c r="AG75" s="421">
        <v>8207</v>
      </c>
      <c r="AH75" s="421">
        <v>1144</v>
      </c>
      <c r="AI75" s="421">
        <v>80</v>
      </c>
      <c r="AJ75" s="421">
        <v>786</v>
      </c>
      <c r="AK75" s="421">
        <v>1011</v>
      </c>
      <c r="AL75" s="421">
        <v>147</v>
      </c>
      <c r="AM75" s="421">
        <v>5723</v>
      </c>
      <c r="AN75" s="421">
        <v>2493</v>
      </c>
      <c r="AO75" s="421">
        <v>25500</v>
      </c>
      <c r="AP75" s="421">
        <v>4389</v>
      </c>
      <c r="AQ75" s="421">
        <v>80</v>
      </c>
      <c r="AR75" s="421">
        <v>31112</v>
      </c>
      <c r="AS75" s="421">
        <v>11514</v>
      </c>
      <c r="AT75" s="421">
        <v>15211</v>
      </c>
      <c r="AU75" s="421">
        <v>14931</v>
      </c>
      <c r="AV75" s="421">
        <v>1823</v>
      </c>
      <c r="AW75" s="421">
        <v>2307</v>
      </c>
      <c r="AX75" s="421">
        <v>2082</v>
      </c>
      <c r="AY75" s="421">
        <v>39</v>
      </c>
      <c r="AZ75" s="421">
        <v>4320</v>
      </c>
      <c r="BA75" s="421">
        <v>777</v>
      </c>
      <c r="BB75" s="421">
        <v>3414</v>
      </c>
      <c r="BC75" s="421">
        <v>33</v>
      </c>
      <c r="BD75" s="421">
        <v>72</v>
      </c>
      <c r="BE75" s="421">
        <v>0</v>
      </c>
      <c r="BF75" s="421">
        <v>5732</v>
      </c>
      <c r="BG75" s="421">
        <v>1637</v>
      </c>
      <c r="BH75" s="421">
        <v>0</v>
      </c>
      <c r="BI75" s="421">
        <v>0</v>
      </c>
      <c r="BJ75" s="421">
        <v>982</v>
      </c>
      <c r="BK75" s="421">
        <v>31089</v>
      </c>
      <c r="BL75" s="421">
        <v>315</v>
      </c>
      <c r="BM75" s="421">
        <v>590</v>
      </c>
      <c r="BN75" s="421">
        <v>748</v>
      </c>
      <c r="BO75" s="421">
        <v>647</v>
      </c>
      <c r="BP75" s="421">
        <v>19248</v>
      </c>
      <c r="BQ75" s="421">
        <v>4773</v>
      </c>
      <c r="BR75" s="421">
        <v>6936</v>
      </c>
      <c r="BS75" s="421">
        <v>2107</v>
      </c>
      <c r="BT75" s="421">
        <v>17761</v>
      </c>
      <c r="BU75" s="421">
        <v>25229</v>
      </c>
      <c r="BV75" s="421">
        <v>2759</v>
      </c>
      <c r="BW75" s="421">
        <v>10874</v>
      </c>
      <c r="BX75" s="421">
        <v>224568</v>
      </c>
      <c r="BY75" s="421">
        <v>23376</v>
      </c>
      <c r="BZ75" s="421">
        <v>10707</v>
      </c>
      <c r="CA75" s="421">
        <v>1091</v>
      </c>
      <c r="CB75" s="421">
        <v>0</v>
      </c>
      <c r="CC75" s="421">
        <v>1456</v>
      </c>
      <c r="CD75" s="421">
        <v>12430</v>
      </c>
      <c r="CE75" s="421">
        <v>1258</v>
      </c>
      <c r="CF75" s="421">
        <v>2952</v>
      </c>
      <c r="CG75" s="421">
        <v>1439</v>
      </c>
      <c r="CH75" s="421">
        <v>127</v>
      </c>
      <c r="CI75" s="421">
        <v>299</v>
      </c>
      <c r="CJ75" s="421">
        <v>5192</v>
      </c>
      <c r="CK75" s="421">
        <v>13991</v>
      </c>
      <c r="CL75" s="421">
        <v>1901</v>
      </c>
      <c r="CM75" s="421">
        <v>724</v>
      </c>
      <c r="CN75" s="421">
        <v>269</v>
      </c>
      <c r="CO75" s="421">
        <v>880</v>
      </c>
      <c r="CP75" s="421">
        <v>20009</v>
      </c>
      <c r="CQ75" s="421">
        <v>38268</v>
      </c>
      <c r="CR75" s="421">
        <v>29110</v>
      </c>
      <c r="CS75" s="421">
        <v>91925</v>
      </c>
      <c r="CT75" s="421">
        <v>20107</v>
      </c>
      <c r="CU75" s="421">
        <v>15767</v>
      </c>
      <c r="CV75" s="421">
        <v>9102</v>
      </c>
      <c r="CW75" s="421">
        <v>615</v>
      </c>
      <c r="CX75" s="421">
        <v>547</v>
      </c>
      <c r="CY75" s="421">
        <v>1934</v>
      </c>
      <c r="CZ75" s="421">
        <v>4074</v>
      </c>
      <c r="DA75" s="421">
        <v>13006</v>
      </c>
      <c r="DB75" s="421">
        <v>82373</v>
      </c>
      <c r="DC75" s="421">
        <v>48949</v>
      </c>
      <c r="DD75" s="421">
        <v>20170</v>
      </c>
      <c r="DE75" s="421">
        <v>11135</v>
      </c>
      <c r="DF75" s="421">
        <v>0</v>
      </c>
      <c r="DG75" s="421">
        <v>383</v>
      </c>
      <c r="DH75" s="1004">
        <v>1095856</v>
      </c>
      <c r="DI75" s="421">
        <v>6085</v>
      </c>
      <c r="DJ75" s="421">
        <v>7757688</v>
      </c>
      <c r="DK75" s="421">
        <v>0</v>
      </c>
      <c r="DL75" s="421">
        <v>0</v>
      </c>
      <c r="DM75" s="1003">
        <v>0</v>
      </c>
      <c r="DN75" s="421">
        <v>0</v>
      </c>
      <c r="DO75" s="421">
        <v>0</v>
      </c>
      <c r="DP75" s="421">
        <v>7763773</v>
      </c>
      <c r="DQ75" s="421">
        <v>8859629</v>
      </c>
      <c r="DR75" s="421">
        <v>632093</v>
      </c>
      <c r="DS75" s="421">
        <v>8395866</v>
      </c>
      <c r="DT75" s="421">
        <v>9491722</v>
      </c>
      <c r="DU75" s="421">
        <v>-186289</v>
      </c>
      <c r="DV75" s="422">
        <v>8209577</v>
      </c>
      <c r="DW75" s="353">
        <v>9305433</v>
      </c>
      <c r="DX75" s="354">
        <f>SUM(DW74:DW75)</f>
        <v>122284234</v>
      </c>
      <c r="DY75" s="416"/>
    </row>
    <row r="76" spans="2:129" ht="12.75" hidden="1" thickTop="1">
      <c r="B76" s="886" t="s">
        <v>514</v>
      </c>
      <c r="C76" s="887" t="s">
        <v>638</v>
      </c>
      <c r="D76" s="429">
        <v>4634</v>
      </c>
      <c r="E76" s="416">
        <v>25919</v>
      </c>
      <c r="F76" s="416">
        <v>8116</v>
      </c>
      <c r="G76" s="416">
        <v>2385</v>
      </c>
      <c r="H76" s="416">
        <v>5643</v>
      </c>
      <c r="I76" s="416">
        <v>0</v>
      </c>
      <c r="J76" s="416">
        <v>25297</v>
      </c>
      <c r="K76" s="417">
        <v>0</v>
      </c>
      <c r="L76" s="416">
        <v>486794</v>
      </c>
      <c r="M76" s="416">
        <v>10057</v>
      </c>
      <c r="N76" s="416">
        <v>8424</v>
      </c>
      <c r="O76" s="416">
        <v>0</v>
      </c>
      <c r="P76" s="416">
        <v>13294</v>
      </c>
      <c r="Q76" s="416">
        <v>8051</v>
      </c>
      <c r="R76" s="416">
        <v>31573</v>
      </c>
      <c r="S76" s="416">
        <v>9862</v>
      </c>
      <c r="T76" s="416">
        <v>240533</v>
      </c>
      <c r="U76" s="416">
        <v>78678</v>
      </c>
      <c r="V76" s="416">
        <v>26784</v>
      </c>
      <c r="W76" s="416">
        <v>3858</v>
      </c>
      <c r="X76" s="416">
        <v>117000</v>
      </c>
      <c r="Y76" s="416">
        <v>5908</v>
      </c>
      <c r="Z76" s="416">
        <v>106544</v>
      </c>
      <c r="AA76" s="416">
        <v>0</v>
      </c>
      <c r="AB76" s="416">
        <v>0</v>
      </c>
      <c r="AC76" s="416">
        <v>70920</v>
      </c>
      <c r="AD76" s="416">
        <v>28102</v>
      </c>
      <c r="AE76" s="416">
        <v>599292</v>
      </c>
      <c r="AF76" s="416">
        <v>164929</v>
      </c>
      <c r="AG76" s="416">
        <v>63612</v>
      </c>
      <c r="AH76" s="416">
        <v>9420</v>
      </c>
      <c r="AI76" s="416">
        <v>3457</v>
      </c>
      <c r="AJ76" s="416">
        <v>1509</v>
      </c>
      <c r="AK76" s="416">
        <v>64819</v>
      </c>
      <c r="AL76" s="416">
        <v>273</v>
      </c>
      <c r="AM76" s="416">
        <v>66695</v>
      </c>
      <c r="AN76" s="416">
        <v>8824</v>
      </c>
      <c r="AO76" s="416">
        <v>76488</v>
      </c>
      <c r="AP76" s="416">
        <v>7909</v>
      </c>
      <c r="AQ76" s="416">
        <v>3487</v>
      </c>
      <c r="AR76" s="416">
        <v>905153</v>
      </c>
      <c r="AS76" s="416">
        <v>51946</v>
      </c>
      <c r="AT76" s="416">
        <v>114275</v>
      </c>
      <c r="AU76" s="416">
        <v>49214</v>
      </c>
      <c r="AV76" s="416">
        <v>18827</v>
      </c>
      <c r="AW76" s="416">
        <v>39124</v>
      </c>
      <c r="AX76" s="416">
        <v>24585</v>
      </c>
      <c r="AY76" s="416">
        <v>239</v>
      </c>
      <c r="AZ76" s="416">
        <v>38316</v>
      </c>
      <c r="BA76" s="416">
        <v>12805</v>
      </c>
      <c r="BB76" s="416">
        <v>10309</v>
      </c>
      <c r="BC76" s="416">
        <v>523</v>
      </c>
      <c r="BD76" s="416">
        <v>738</v>
      </c>
      <c r="BE76" s="416">
        <v>1</v>
      </c>
      <c r="BF76" s="416">
        <v>23533</v>
      </c>
      <c r="BG76" s="416">
        <v>22286</v>
      </c>
      <c r="BH76" s="416">
        <v>0</v>
      </c>
      <c r="BI76" s="416">
        <v>0</v>
      </c>
      <c r="BJ76" s="416">
        <v>2188</v>
      </c>
      <c r="BK76" s="416">
        <v>137384</v>
      </c>
      <c r="BL76" s="416">
        <v>1096</v>
      </c>
      <c r="BM76" s="416">
        <v>8094</v>
      </c>
      <c r="BN76" s="416">
        <v>24165</v>
      </c>
      <c r="BO76" s="416">
        <v>11532</v>
      </c>
      <c r="BP76" s="416">
        <v>152230</v>
      </c>
      <c r="BQ76" s="416">
        <v>51753</v>
      </c>
      <c r="BR76" s="416">
        <v>52384</v>
      </c>
      <c r="BS76" s="416">
        <v>13625</v>
      </c>
      <c r="BT76" s="416">
        <v>113918</v>
      </c>
      <c r="BU76" s="416">
        <v>39847</v>
      </c>
      <c r="BV76" s="416">
        <v>1651790</v>
      </c>
      <c r="BW76" s="416">
        <v>279120</v>
      </c>
      <c r="BX76" s="416">
        <v>1152841</v>
      </c>
      <c r="BY76" s="416">
        <v>312528</v>
      </c>
      <c r="BZ76" s="416">
        <v>101157</v>
      </c>
      <c r="CA76" s="416">
        <v>15241</v>
      </c>
      <c r="CB76" s="416">
        <v>0</v>
      </c>
      <c r="CC76" s="416">
        <v>86711</v>
      </c>
      <c r="CD76" s="416">
        <v>265657</v>
      </c>
      <c r="CE76" s="416">
        <v>48476</v>
      </c>
      <c r="CF76" s="416">
        <v>22535</v>
      </c>
      <c r="CG76" s="416">
        <v>4859</v>
      </c>
      <c r="CH76" s="416">
        <v>2669</v>
      </c>
      <c r="CI76" s="416">
        <v>48716</v>
      </c>
      <c r="CJ76" s="416">
        <v>277390</v>
      </c>
      <c r="CK76" s="416">
        <v>449667</v>
      </c>
      <c r="CL76" s="416">
        <v>29117</v>
      </c>
      <c r="CM76" s="416">
        <v>5623</v>
      </c>
      <c r="CN76" s="416">
        <v>2937</v>
      </c>
      <c r="CO76" s="416">
        <v>9085</v>
      </c>
      <c r="CP76" s="416">
        <v>403119</v>
      </c>
      <c r="CQ76" s="416">
        <v>1092388</v>
      </c>
      <c r="CR76" s="416">
        <v>376307</v>
      </c>
      <c r="CS76" s="416">
        <v>1437398</v>
      </c>
      <c r="CT76" s="416">
        <v>247911</v>
      </c>
      <c r="CU76" s="416">
        <v>274266</v>
      </c>
      <c r="CV76" s="416">
        <v>116459</v>
      </c>
      <c r="CW76" s="416">
        <v>8381</v>
      </c>
      <c r="CX76" s="416">
        <v>17821</v>
      </c>
      <c r="CY76" s="416">
        <v>95513</v>
      </c>
      <c r="CZ76" s="416">
        <v>86468</v>
      </c>
      <c r="DA76" s="416">
        <v>361621</v>
      </c>
      <c r="DB76" s="416">
        <v>690361</v>
      </c>
      <c r="DC76" s="416">
        <v>294751</v>
      </c>
      <c r="DD76" s="416">
        <v>472247</v>
      </c>
      <c r="DE76" s="416">
        <v>106700</v>
      </c>
      <c r="DF76" s="416">
        <v>0</v>
      </c>
      <c r="DG76" s="416">
        <v>29396</v>
      </c>
      <c r="DH76" s="897">
        <v>15186406</v>
      </c>
      <c r="DI76" s="416">
        <v>20476</v>
      </c>
      <c r="DJ76" s="416">
        <v>12255202</v>
      </c>
      <c r="DK76" s="416">
        <v>0</v>
      </c>
      <c r="DL76" s="416">
        <v>115139</v>
      </c>
      <c r="DM76" s="417">
        <v>0</v>
      </c>
      <c r="DN76" s="416">
        <v>0</v>
      </c>
      <c r="DO76" s="416">
        <v>0</v>
      </c>
      <c r="DP76" s="416">
        <v>12390817</v>
      </c>
      <c r="DQ76" s="416">
        <v>27577223</v>
      </c>
      <c r="DR76" s="416">
        <v>812511</v>
      </c>
      <c r="DS76" s="416">
        <v>13203328</v>
      </c>
      <c r="DT76" s="416">
        <v>28389734</v>
      </c>
      <c r="DU76" s="416">
        <v>-506759</v>
      </c>
      <c r="DV76" s="419">
        <v>12696569</v>
      </c>
      <c r="DW76" s="355">
        <v>27882975</v>
      </c>
      <c r="DX76" s="356"/>
      <c r="DY76" s="416"/>
    </row>
    <row r="77" spans="2:129" ht="12.75" hidden="1" thickTop="1">
      <c r="B77" s="886" t="s">
        <v>515</v>
      </c>
      <c r="C77" s="887" t="s">
        <v>639</v>
      </c>
      <c r="D77" s="429">
        <v>0</v>
      </c>
      <c r="E77" s="416">
        <v>9361</v>
      </c>
      <c r="F77" s="416">
        <v>21312</v>
      </c>
      <c r="G77" s="416">
        <v>0</v>
      </c>
      <c r="H77" s="416">
        <v>0</v>
      </c>
      <c r="I77" s="416">
        <v>0</v>
      </c>
      <c r="J77" s="416">
        <v>36653</v>
      </c>
      <c r="K77" s="417">
        <v>0</v>
      </c>
      <c r="L77" s="416">
        <v>91662</v>
      </c>
      <c r="M77" s="416">
        <v>1520</v>
      </c>
      <c r="N77" s="416">
        <v>29723</v>
      </c>
      <c r="O77" s="416">
        <v>0</v>
      </c>
      <c r="P77" s="416">
        <v>59694</v>
      </c>
      <c r="Q77" s="416">
        <v>7104</v>
      </c>
      <c r="R77" s="416">
        <v>66791</v>
      </c>
      <c r="S77" s="416">
        <v>8088</v>
      </c>
      <c r="T77" s="416">
        <v>206972</v>
      </c>
      <c r="U77" s="416">
        <v>81074</v>
      </c>
      <c r="V77" s="416">
        <v>54779</v>
      </c>
      <c r="W77" s="416">
        <v>7960</v>
      </c>
      <c r="X77" s="416">
        <v>459888</v>
      </c>
      <c r="Y77" s="416">
        <v>7503</v>
      </c>
      <c r="Z77" s="416">
        <v>81062</v>
      </c>
      <c r="AA77" s="416">
        <v>0</v>
      </c>
      <c r="AB77" s="416">
        <v>0</v>
      </c>
      <c r="AC77" s="416">
        <v>145419</v>
      </c>
      <c r="AD77" s="416">
        <v>55926</v>
      </c>
      <c r="AE77" s="416">
        <v>0</v>
      </c>
      <c r="AF77" s="416">
        <v>153608</v>
      </c>
      <c r="AG77" s="416">
        <v>5953</v>
      </c>
      <c r="AH77" s="416">
        <v>7023</v>
      </c>
      <c r="AI77" s="416">
        <v>3302</v>
      </c>
      <c r="AJ77" s="416">
        <v>1854</v>
      </c>
      <c r="AK77" s="416">
        <v>175657</v>
      </c>
      <c r="AL77" s="416">
        <v>57</v>
      </c>
      <c r="AM77" s="416">
        <v>331559</v>
      </c>
      <c r="AN77" s="416">
        <v>10471</v>
      </c>
      <c r="AO77" s="416">
        <v>45955</v>
      </c>
      <c r="AP77" s="416">
        <v>10560</v>
      </c>
      <c r="AQ77" s="416">
        <v>4</v>
      </c>
      <c r="AR77" s="416">
        <v>0</v>
      </c>
      <c r="AS77" s="416">
        <v>61416</v>
      </c>
      <c r="AT77" s="416">
        <v>76266</v>
      </c>
      <c r="AU77" s="416">
        <v>48683</v>
      </c>
      <c r="AV77" s="416">
        <v>65163</v>
      </c>
      <c r="AW77" s="416">
        <v>173107</v>
      </c>
      <c r="AX77" s="416">
        <v>108198</v>
      </c>
      <c r="AY77" s="416">
        <v>1829</v>
      </c>
      <c r="AZ77" s="416">
        <v>31546</v>
      </c>
      <c r="BA77" s="416">
        <v>2517</v>
      </c>
      <c r="BB77" s="416">
        <v>13982</v>
      </c>
      <c r="BC77" s="416">
        <v>766</v>
      </c>
      <c r="BD77" s="416">
        <v>922</v>
      </c>
      <c r="BE77" s="416">
        <v>1</v>
      </c>
      <c r="BF77" s="416">
        <v>9961</v>
      </c>
      <c r="BG77" s="416">
        <v>7495</v>
      </c>
      <c r="BH77" s="416">
        <v>0</v>
      </c>
      <c r="BI77" s="416">
        <v>0</v>
      </c>
      <c r="BJ77" s="416">
        <v>1196</v>
      </c>
      <c r="BK77" s="416">
        <v>191314</v>
      </c>
      <c r="BL77" s="416">
        <v>9551</v>
      </c>
      <c r="BM77" s="416">
        <v>2079</v>
      </c>
      <c r="BN77" s="416">
        <v>29558</v>
      </c>
      <c r="BO77" s="416">
        <v>0</v>
      </c>
      <c r="BP77" s="416">
        <v>148141</v>
      </c>
      <c r="BQ77" s="416">
        <v>680</v>
      </c>
      <c r="BR77" s="416">
        <v>804580</v>
      </c>
      <c r="BS77" s="416">
        <v>243908</v>
      </c>
      <c r="BT77" s="416">
        <v>2671264</v>
      </c>
      <c r="BU77" s="416">
        <v>43642</v>
      </c>
      <c r="BV77" s="416">
        <v>70816</v>
      </c>
      <c r="BW77" s="416">
        <v>0</v>
      </c>
      <c r="BX77" s="416">
        <v>1858701</v>
      </c>
      <c r="BY77" s="416">
        <v>1001572</v>
      </c>
      <c r="BZ77" s="416">
        <v>21807</v>
      </c>
      <c r="CA77" s="416">
        <v>3369</v>
      </c>
      <c r="CB77" s="416">
        <v>0</v>
      </c>
      <c r="CC77" s="416">
        <v>551432</v>
      </c>
      <c r="CD77" s="416">
        <v>681662</v>
      </c>
      <c r="CE77" s="416">
        <v>0</v>
      </c>
      <c r="CF77" s="416">
        <v>136392</v>
      </c>
      <c r="CG77" s="416">
        <v>28131</v>
      </c>
      <c r="CH77" s="416">
        <v>9914</v>
      </c>
      <c r="CI77" s="416">
        <v>41401</v>
      </c>
      <c r="CJ77" s="416">
        <v>491766</v>
      </c>
      <c r="CK77" s="416">
        <v>1188006</v>
      </c>
      <c r="CL77" s="416">
        <v>214167</v>
      </c>
      <c r="CM77" s="416">
        <v>14185</v>
      </c>
      <c r="CN77" s="416">
        <v>10370</v>
      </c>
      <c r="CO77" s="416">
        <v>33328</v>
      </c>
      <c r="CP77" s="416">
        <v>5771706</v>
      </c>
      <c r="CQ77" s="416">
        <v>944826</v>
      </c>
      <c r="CR77" s="416">
        <v>302680</v>
      </c>
      <c r="CS77" s="416">
        <v>4219372</v>
      </c>
      <c r="CT77" s="416">
        <v>287033</v>
      </c>
      <c r="CU77" s="416">
        <v>297315</v>
      </c>
      <c r="CV77" s="416">
        <v>2639</v>
      </c>
      <c r="CW77" s="416">
        <v>12945</v>
      </c>
      <c r="CX77" s="416">
        <v>35941</v>
      </c>
      <c r="CY77" s="416">
        <v>72113</v>
      </c>
      <c r="CZ77" s="416">
        <v>35949</v>
      </c>
      <c r="DA77" s="416">
        <v>1226845</v>
      </c>
      <c r="DB77" s="416">
        <v>1696900</v>
      </c>
      <c r="DC77" s="416">
        <v>1968985</v>
      </c>
      <c r="DD77" s="416">
        <v>624821</v>
      </c>
      <c r="DE77" s="416">
        <v>504341</v>
      </c>
      <c r="DF77" s="416">
        <v>0</v>
      </c>
      <c r="DG77" s="416">
        <v>35908</v>
      </c>
      <c r="DH77" s="897">
        <v>31323597</v>
      </c>
      <c r="DI77" s="416">
        <v>0</v>
      </c>
      <c r="DJ77" s="416">
        <v>1726878</v>
      </c>
      <c r="DK77" s="416">
        <v>0</v>
      </c>
      <c r="DL77" s="416">
        <v>1484455</v>
      </c>
      <c r="DM77" s="417">
        <v>0</v>
      </c>
      <c r="DN77" s="416">
        <v>0</v>
      </c>
      <c r="DO77" s="416">
        <v>0</v>
      </c>
      <c r="DP77" s="416">
        <v>3211333</v>
      </c>
      <c r="DQ77" s="416">
        <v>34534930</v>
      </c>
      <c r="DR77" s="416">
        <v>0</v>
      </c>
      <c r="DS77" s="416">
        <v>3211333</v>
      </c>
      <c r="DT77" s="416">
        <v>34534930</v>
      </c>
      <c r="DU77" s="416">
        <v>0</v>
      </c>
      <c r="DV77" s="419">
        <v>3211333</v>
      </c>
      <c r="DW77" s="355">
        <v>34534930</v>
      </c>
      <c r="DX77" s="356">
        <f>SUM(DW76:DW77)</f>
        <v>62417905</v>
      </c>
      <c r="DY77" s="416"/>
    </row>
    <row r="78" spans="2:129" ht="12.75" hidden="1" thickTop="1">
      <c r="B78" s="893" t="s">
        <v>516</v>
      </c>
      <c r="C78" s="894" t="s">
        <v>640</v>
      </c>
      <c r="D78" s="429">
        <v>2918863</v>
      </c>
      <c r="E78" s="416">
        <v>819615</v>
      </c>
      <c r="F78" s="416">
        <v>430224</v>
      </c>
      <c r="G78" s="416">
        <v>409923</v>
      </c>
      <c r="H78" s="416">
        <v>2336799</v>
      </c>
      <c r="I78" s="416">
        <v>0</v>
      </c>
      <c r="J78" s="416">
        <v>680483</v>
      </c>
      <c r="K78" s="417">
        <v>0</v>
      </c>
      <c r="L78" s="416">
        <v>40002966</v>
      </c>
      <c r="M78" s="416">
        <v>351660</v>
      </c>
      <c r="N78" s="416">
        <v>1817473</v>
      </c>
      <c r="O78" s="416">
        <v>0</v>
      </c>
      <c r="P78" s="416">
        <v>753081</v>
      </c>
      <c r="Q78" s="416">
        <v>3370408</v>
      </c>
      <c r="R78" s="416">
        <v>8115580</v>
      </c>
      <c r="S78" s="416">
        <v>3523257</v>
      </c>
      <c r="T78" s="416">
        <v>8771057</v>
      </c>
      <c r="U78" s="416">
        <v>15038851</v>
      </c>
      <c r="V78" s="416">
        <v>6918468</v>
      </c>
      <c r="W78" s="416">
        <v>68784</v>
      </c>
      <c r="X78" s="416">
        <v>3046059</v>
      </c>
      <c r="Y78" s="416">
        <v>70229</v>
      </c>
      <c r="Z78" s="416">
        <v>1764945</v>
      </c>
      <c r="AA78" s="416">
        <v>0</v>
      </c>
      <c r="AB78" s="416">
        <v>0</v>
      </c>
      <c r="AC78" s="416">
        <v>2218594</v>
      </c>
      <c r="AD78" s="416">
        <v>1382725</v>
      </c>
      <c r="AE78" s="416">
        <v>25891484</v>
      </c>
      <c r="AF78" s="416">
        <v>34163027</v>
      </c>
      <c r="AG78" s="416">
        <v>8088668</v>
      </c>
      <c r="AH78" s="416">
        <v>1211457</v>
      </c>
      <c r="AI78" s="416">
        <v>942854</v>
      </c>
      <c r="AJ78" s="416">
        <v>67627</v>
      </c>
      <c r="AK78" s="416">
        <v>2447391</v>
      </c>
      <c r="AL78" s="416">
        <v>14040</v>
      </c>
      <c r="AM78" s="416">
        <v>3552316</v>
      </c>
      <c r="AN78" s="416">
        <v>583275</v>
      </c>
      <c r="AO78" s="416">
        <v>4231357</v>
      </c>
      <c r="AP78" s="416">
        <v>579264</v>
      </c>
      <c r="AQ78" s="416">
        <v>777339</v>
      </c>
      <c r="AR78" s="416">
        <v>40234224</v>
      </c>
      <c r="AS78" s="416">
        <v>6155904</v>
      </c>
      <c r="AT78" s="416">
        <v>14520619</v>
      </c>
      <c r="AU78" s="416">
        <v>6287405</v>
      </c>
      <c r="AV78" s="416">
        <v>3246625</v>
      </c>
      <c r="AW78" s="416">
        <v>5847569</v>
      </c>
      <c r="AX78" s="416">
        <v>3672830</v>
      </c>
      <c r="AY78" s="416">
        <v>130200</v>
      </c>
      <c r="AZ78" s="416">
        <v>5535530</v>
      </c>
      <c r="BA78" s="416">
        <v>3061177</v>
      </c>
      <c r="BB78" s="416">
        <v>1285144</v>
      </c>
      <c r="BC78" s="416">
        <v>163816</v>
      </c>
      <c r="BD78" s="416">
        <v>214731</v>
      </c>
      <c r="BE78" s="416">
        <v>537</v>
      </c>
      <c r="BF78" s="416">
        <v>1576643</v>
      </c>
      <c r="BG78" s="416">
        <v>927390</v>
      </c>
      <c r="BH78" s="416">
        <v>0</v>
      </c>
      <c r="BI78" s="416">
        <v>0</v>
      </c>
      <c r="BJ78" s="416">
        <v>609268</v>
      </c>
      <c r="BK78" s="416">
        <v>26480311</v>
      </c>
      <c r="BL78" s="416">
        <v>142757</v>
      </c>
      <c r="BM78" s="416">
        <v>604583</v>
      </c>
      <c r="BN78" s="416">
        <v>2839187</v>
      </c>
      <c r="BO78" s="416">
        <v>56364</v>
      </c>
      <c r="BP78" s="416">
        <v>28701116</v>
      </c>
      <c r="BQ78" s="416">
        <v>7871948</v>
      </c>
      <c r="BR78" s="416">
        <v>12623718</v>
      </c>
      <c r="BS78" s="416">
        <v>3057663</v>
      </c>
      <c r="BT78" s="416">
        <v>6931217</v>
      </c>
      <c r="BU78" s="416">
        <v>917562</v>
      </c>
      <c r="BV78" s="416">
        <v>1023868</v>
      </c>
      <c r="BW78" s="416">
        <v>1268600</v>
      </c>
      <c r="BX78" s="416">
        <v>26012875</v>
      </c>
      <c r="BY78" s="416">
        <v>3986584</v>
      </c>
      <c r="BZ78" s="416">
        <v>177460</v>
      </c>
      <c r="CA78" s="416">
        <v>406405</v>
      </c>
      <c r="CB78" s="416">
        <v>390687</v>
      </c>
      <c r="CC78" s="416">
        <v>160217</v>
      </c>
      <c r="CD78" s="416">
        <v>7675318</v>
      </c>
      <c r="CE78" s="416">
        <v>18188595</v>
      </c>
      <c r="CF78" s="416">
        <v>2435199</v>
      </c>
      <c r="CG78" s="416">
        <v>277317</v>
      </c>
      <c r="CH78" s="416">
        <v>29721</v>
      </c>
      <c r="CI78" s="416">
        <v>388201</v>
      </c>
      <c r="CJ78" s="416">
        <v>1736404</v>
      </c>
      <c r="CK78" s="416">
        <v>1541687</v>
      </c>
      <c r="CL78" s="416">
        <v>312985</v>
      </c>
      <c r="CM78" s="416">
        <v>1599816</v>
      </c>
      <c r="CN78" s="416">
        <v>31814</v>
      </c>
      <c r="CO78" s="416">
        <v>1816059</v>
      </c>
      <c r="CP78" s="416">
        <v>4603506</v>
      </c>
      <c r="CQ78" s="416">
        <v>3306193</v>
      </c>
      <c r="CR78" s="416">
        <v>5283320</v>
      </c>
      <c r="CS78" s="416">
        <v>45868689</v>
      </c>
      <c r="CT78" s="416">
        <v>3391064</v>
      </c>
      <c r="CU78" s="416">
        <v>3385567</v>
      </c>
      <c r="CV78" s="416">
        <v>3729606</v>
      </c>
      <c r="CW78" s="416">
        <v>1231172</v>
      </c>
      <c r="CX78" s="416">
        <v>1831050</v>
      </c>
      <c r="CY78" s="416">
        <v>11288480</v>
      </c>
      <c r="CZ78" s="416">
        <v>2614919</v>
      </c>
      <c r="DA78" s="416">
        <v>3774749</v>
      </c>
      <c r="DB78" s="416">
        <v>17400831</v>
      </c>
      <c r="DC78" s="416">
        <v>4734005</v>
      </c>
      <c r="DD78" s="416">
        <v>1689150</v>
      </c>
      <c r="DE78" s="416">
        <v>1411377</v>
      </c>
      <c r="DF78" s="416">
        <v>14219975</v>
      </c>
      <c r="DG78" s="416">
        <v>156469</v>
      </c>
      <c r="DH78" s="897">
        <v>570436115</v>
      </c>
      <c r="DI78" s="416">
        <v>20637735</v>
      </c>
      <c r="DJ78" s="416">
        <v>334936615</v>
      </c>
      <c r="DK78" s="416">
        <v>44765</v>
      </c>
      <c r="DL78" s="416">
        <v>0</v>
      </c>
      <c r="DM78" s="417">
        <v>2899440</v>
      </c>
      <c r="DN78" s="416">
        <v>77284815</v>
      </c>
      <c r="DO78" s="416">
        <v>1254813</v>
      </c>
      <c r="DP78" s="416">
        <v>437058183</v>
      </c>
      <c r="DQ78" s="416">
        <v>1007494298</v>
      </c>
      <c r="DR78" s="416">
        <v>230133350</v>
      </c>
      <c r="DS78" s="416">
        <v>667191533</v>
      </c>
      <c r="DT78" s="416">
        <v>1237627648</v>
      </c>
      <c r="DU78" s="416">
        <v>-378063617</v>
      </c>
      <c r="DV78" s="419">
        <v>289127916</v>
      </c>
      <c r="DW78" s="359">
        <v>859564031</v>
      </c>
      <c r="DX78" s="360">
        <f>DW78</f>
        <v>859564031</v>
      </c>
      <c r="DY78" s="416"/>
    </row>
    <row r="79" spans="2:129" ht="12.75" hidden="1" thickTop="1">
      <c r="B79" s="893" t="s">
        <v>517</v>
      </c>
      <c r="C79" s="894" t="s">
        <v>641</v>
      </c>
      <c r="D79" s="429">
        <v>396017</v>
      </c>
      <c r="E79" s="416">
        <v>308381</v>
      </c>
      <c r="F79" s="416">
        <v>83063</v>
      </c>
      <c r="G79" s="416">
        <v>193309</v>
      </c>
      <c r="H79" s="416">
        <v>433478</v>
      </c>
      <c r="I79" s="416">
        <v>0</v>
      </c>
      <c r="J79" s="416">
        <v>860952</v>
      </c>
      <c r="K79" s="417">
        <v>0</v>
      </c>
      <c r="L79" s="416">
        <v>1642254</v>
      </c>
      <c r="M79" s="416">
        <v>35023</v>
      </c>
      <c r="N79" s="416">
        <v>113610</v>
      </c>
      <c r="O79" s="416">
        <v>0</v>
      </c>
      <c r="P79" s="416">
        <v>250364</v>
      </c>
      <c r="Q79" s="416">
        <v>765149</v>
      </c>
      <c r="R79" s="416">
        <v>988136</v>
      </c>
      <c r="S79" s="416">
        <v>436674</v>
      </c>
      <c r="T79" s="416">
        <v>826528</v>
      </c>
      <c r="U79" s="416">
        <v>1454825</v>
      </c>
      <c r="V79" s="416">
        <v>894469</v>
      </c>
      <c r="W79" s="416">
        <v>16722</v>
      </c>
      <c r="X79" s="416">
        <v>617625</v>
      </c>
      <c r="Y79" s="416">
        <v>27166</v>
      </c>
      <c r="Z79" s="416">
        <v>264326</v>
      </c>
      <c r="AA79" s="416">
        <v>0</v>
      </c>
      <c r="AB79" s="416">
        <v>0</v>
      </c>
      <c r="AC79" s="416">
        <v>316000</v>
      </c>
      <c r="AD79" s="416">
        <v>207922</v>
      </c>
      <c r="AE79" s="416">
        <v>9070826</v>
      </c>
      <c r="AF79" s="416">
        <v>1645490</v>
      </c>
      <c r="AG79" s="416">
        <v>273893</v>
      </c>
      <c r="AH79" s="416">
        <v>125444</v>
      </c>
      <c r="AI79" s="416">
        <v>49214</v>
      </c>
      <c r="AJ79" s="416">
        <v>17238</v>
      </c>
      <c r="AK79" s="416">
        <v>866296</v>
      </c>
      <c r="AL79" s="416">
        <v>3705</v>
      </c>
      <c r="AM79" s="416">
        <v>682798</v>
      </c>
      <c r="AN79" s="416">
        <v>99001</v>
      </c>
      <c r="AO79" s="416">
        <v>439238</v>
      </c>
      <c r="AP79" s="416">
        <v>66693</v>
      </c>
      <c r="AQ79" s="416">
        <v>49989</v>
      </c>
      <c r="AR79" s="416">
        <v>14642942</v>
      </c>
      <c r="AS79" s="416">
        <v>725263</v>
      </c>
      <c r="AT79" s="416">
        <v>2619575</v>
      </c>
      <c r="AU79" s="416">
        <v>790861</v>
      </c>
      <c r="AV79" s="416">
        <v>355755</v>
      </c>
      <c r="AW79" s="416">
        <v>601296</v>
      </c>
      <c r="AX79" s="416">
        <v>702434</v>
      </c>
      <c r="AY79" s="416">
        <v>6088</v>
      </c>
      <c r="AZ79" s="416">
        <v>373517</v>
      </c>
      <c r="BA79" s="416">
        <v>164140</v>
      </c>
      <c r="BB79" s="416">
        <v>105391</v>
      </c>
      <c r="BC79" s="416">
        <v>9255</v>
      </c>
      <c r="BD79" s="416">
        <v>11673</v>
      </c>
      <c r="BE79" s="416">
        <v>48</v>
      </c>
      <c r="BF79" s="416">
        <v>220034</v>
      </c>
      <c r="BG79" s="416">
        <v>91534</v>
      </c>
      <c r="BH79" s="416">
        <v>0</v>
      </c>
      <c r="BI79" s="416">
        <v>0</v>
      </c>
      <c r="BJ79" s="416">
        <v>24282</v>
      </c>
      <c r="BK79" s="416">
        <v>5075562</v>
      </c>
      <c r="BL79" s="416">
        <v>22383</v>
      </c>
      <c r="BM79" s="416">
        <v>125818</v>
      </c>
      <c r="BN79" s="416">
        <v>833765</v>
      </c>
      <c r="BO79" s="416">
        <v>14207</v>
      </c>
      <c r="BP79" s="416">
        <v>2304874</v>
      </c>
      <c r="BQ79" s="416">
        <v>341145</v>
      </c>
      <c r="BR79" s="416">
        <v>2508263</v>
      </c>
      <c r="BS79" s="416">
        <v>521807</v>
      </c>
      <c r="BT79" s="416">
        <v>6854285</v>
      </c>
      <c r="BU79" s="416">
        <v>158258</v>
      </c>
      <c r="BV79" s="416">
        <v>126918</v>
      </c>
      <c r="BW79" s="416">
        <v>408180</v>
      </c>
      <c r="BX79" s="416">
        <v>38503862</v>
      </c>
      <c r="BY79" s="416">
        <v>33442623</v>
      </c>
      <c r="BZ79" s="416">
        <v>3780214</v>
      </c>
      <c r="CA79" s="416">
        <v>3870698</v>
      </c>
      <c r="CB79" s="416">
        <v>19303692</v>
      </c>
      <c r="CC79" s="416">
        <v>2360776</v>
      </c>
      <c r="CD79" s="416">
        <v>3812126</v>
      </c>
      <c r="CE79" s="416">
        <v>5223506</v>
      </c>
      <c r="CF79" s="416">
        <v>2375220</v>
      </c>
      <c r="CG79" s="416">
        <v>576072</v>
      </c>
      <c r="CH79" s="416">
        <v>48519</v>
      </c>
      <c r="CI79" s="416">
        <v>272682</v>
      </c>
      <c r="CJ79" s="416">
        <v>1349838</v>
      </c>
      <c r="CK79" s="416">
        <v>2828346</v>
      </c>
      <c r="CL79" s="416">
        <v>203050</v>
      </c>
      <c r="CM79" s="416">
        <v>524508</v>
      </c>
      <c r="CN79" s="416">
        <v>18301</v>
      </c>
      <c r="CO79" s="416">
        <v>235957</v>
      </c>
      <c r="CP79" s="416">
        <v>473691</v>
      </c>
      <c r="CQ79" s="416">
        <v>222187</v>
      </c>
      <c r="CR79" s="416">
        <v>1523798</v>
      </c>
      <c r="CS79" s="416">
        <v>4615312</v>
      </c>
      <c r="CT79" s="416">
        <v>501423</v>
      </c>
      <c r="CU79" s="416">
        <v>562127</v>
      </c>
      <c r="CV79" s="416">
        <v>845786</v>
      </c>
      <c r="CW79" s="416">
        <v>1022526</v>
      </c>
      <c r="CX79" s="416">
        <v>6556171</v>
      </c>
      <c r="CY79" s="416">
        <v>627575</v>
      </c>
      <c r="CZ79" s="416">
        <v>4789137</v>
      </c>
      <c r="DA79" s="416">
        <v>1502092</v>
      </c>
      <c r="DB79" s="416">
        <v>800300</v>
      </c>
      <c r="DC79" s="416">
        <v>1136663</v>
      </c>
      <c r="DD79" s="416">
        <v>208981</v>
      </c>
      <c r="DE79" s="416">
        <v>267284</v>
      </c>
      <c r="DF79" s="416">
        <v>0</v>
      </c>
      <c r="DG79" s="416">
        <v>2537419</v>
      </c>
      <c r="DH79" s="897">
        <v>212183833</v>
      </c>
      <c r="DI79" s="416">
        <v>1864</v>
      </c>
      <c r="DJ79" s="416">
        <v>93879273</v>
      </c>
      <c r="DK79" s="416">
        <v>0</v>
      </c>
      <c r="DL79" s="416">
        <v>0</v>
      </c>
      <c r="DM79" s="417">
        <v>0</v>
      </c>
      <c r="DN79" s="416">
        <v>0</v>
      </c>
      <c r="DO79" s="416">
        <v>0</v>
      </c>
      <c r="DP79" s="416">
        <v>93881137</v>
      </c>
      <c r="DQ79" s="416">
        <v>306064970</v>
      </c>
      <c r="DR79" s="416">
        <v>6331784</v>
      </c>
      <c r="DS79" s="416">
        <v>100212921</v>
      </c>
      <c r="DT79" s="416">
        <v>312396754</v>
      </c>
      <c r="DU79" s="416">
        <v>-3822238</v>
      </c>
      <c r="DV79" s="419">
        <v>96390683</v>
      </c>
      <c r="DW79" s="359">
        <v>308574516</v>
      </c>
      <c r="DX79" s="360">
        <f>DW79</f>
        <v>308574516</v>
      </c>
      <c r="DY79" s="416"/>
    </row>
    <row r="80" spans="2:129" ht="12.75" hidden="1" thickTop="1">
      <c r="B80" s="536" t="s">
        <v>518</v>
      </c>
      <c r="C80" s="537" t="s">
        <v>642</v>
      </c>
      <c r="D80" s="429">
        <v>2249</v>
      </c>
      <c r="E80" s="416">
        <v>0</v>
      </c>
      <c r="F80" s="416">
        <v>8444</v>
      </c>
      <c r="G80" s="416">
        <v>11349</v>
      </c>
      <c r="H80" s="421">
        <v>6955</v>
      </c>
      <c r="I80" s="416">
        <v>0</v>
      </c>
      <c r="J80" s="416">
        <v>50817</v>
      </c>
      <c r="K80" s="417">
        <v>0</v>
      </c>
      <c r="L80" s="416">
        <v>248610</v>
      </c>
      <c r="M80" s="416">
        <v>3712</v>
      </c>
      <c r="N80" s="416">
        <v>707</v>
      </c>
      <c r="O80" s="416">
        <v>0</v>
      </c>
      <c r="P80" s="416">
        <v>14423</v>
      </c>
      <c r="Q80" s="416">
        <v>50523</v>
      </c>
      <c r="R80" s="416">
        <v>62778</v>
      </c>
      <c r="S80" s="416">
        <v>66011</v>
      </c>
      <c r="T80" s="416">
        <v>92112</v>
      </c>
      <c r="U80" s="416">
        <v>210193</v>
      </c>
      <c r="V80" s="416">
        <v>175583</v>
      </c>
      <c r="W80" s="416">
        <v>1159</v>
      </c>
      <c r="X80" s="416">
        <v>74380</v>
      </c>
      <c r="Y80" s="416">
        <v>4529</v>
      </c>
      <c r="Z80" s="416">
        <v>35340</v>
      </c>
      <c r="AA80" s="416">
        <v>0</v>
      </c>
      <c r="AB80" s="416">
        <v>0</v>
      </c>
      <c r="AC80" s="416">
        <v>110004</v>
      </c>
      <c r="AD80" s="416">
        <v>14351</v>
      </c>
      <c r="AE80" s="416">
        <v>359878</v>
      </c>
      <c r="AF80" s="416">
        <v>330438</v>
      </c>
      <c r="AG80" s="416">
        <v>128937</v>
      </c>
      <c r="AH80" s="416">
        <v>19159</v>
      </c>
      <c r="AI80" s="416">
        <v>5429</v>
      </c>
      <c r="AJ80" s="416">
        <v>1305</v>
      </c>
      <c r="AK80" s="416">
        <v>90230</v>
      </c>
      <c r="AL80" s="416">
        <v>336</v>
      </c>
      <c r="AM80" s="416">
        <v>70325</v>
      </c>
      <c r="AN80" s="416">
        <v>8734</v>
      </c>
      <c r="AO80" s="416">
        <v>66184</v>
      </c>
      <c r="AP80" s="416">
        <v>16931</v>
      </c>
      <c r="AQ80" s="416">
        <v>4437</v>
      </c>
      <c r="AR80" s="416">
        <v>650943</v>
      </c>
      <c r="AS80" s="416">
        <v>72002</v>
      </c>
      <c r="AT80" s="416">
        <v>438316</v>
      </c>
      <c r="AU80" s="416">
        <v>140726</v>
      </c>
      <c r="AV80" s="416">
        <v>53297</v>
      </c>
      <c r="AW80" s="416">
        <v>95768</v>
      </c>
      <c r="AX80" s="416">
        <v>103073</v>
      </c>
      <c r="AY80" s="416">
        <v>861</v>
      </c>
      <c r="AZ80" s="416">
        <v>86468</v>
      </c>
      <c r="BA80" s="416">
        <v>39857</v>
      </c>
      <c r="BB80" s="416">
        <v>31196</v>
      </c>
      <c r="BC80" s="416">
        <v>2044</v>
      </c>
      <c r="BD80" s="416">
        <v>2565</v>
      </c>
      <c r="BE80" s="416">
        <v>6</v>
      </c>
      <c r="BF80" s="416">
        <v>21250</v>
      </c>
      <c r="BG80" s="416">
        <v>12516</v>
      </c>
      <c r="BH80" s="416">
        <v>0</v>
      </c>
      <c r="BI80" s="416">
        <v>0</v>
      </c>
      <c r="BJ80" s="416">
        <v>1944</v>
      </c>
      <c r="BK80" s="416">
        <v>308584</v>
      </c>
      <c r="BL80" s="416">
        <v>2232</v>
      </c>
      <c r="BM80" s="416">
        <v>10446</v>
      </c>
      <c r="BN80" s="416">
        <v>18770</v>
      </c>
      <c r="BO80" s="416">
        <v>1309</v>
      </c>
      <c r="BP80" s="416">
        <v>385196</v>
      </c>
      <c r="BQ80" s="416">
        <v>106642</v>
      </c>
      <c r="BR80" s="416">
        <v>194429</v>
      </c>
      <c r="BS80" s="416">
        <v>60888</v>
      </c>
      <c r="BT80" s="416">
        <v>1069485</v>
      </c>
      <c r="BU80" s="416">
        <v>157714</v>
      </c>
      <c r="BV80" s="416">
        <v>29923</v>
      </c>
      <c r="BW80" s="416">
        <v>68011</v>
      </c>
      <c r="BX80" s="416">
        <v>15246941</v>
      </c>
      <c r="BY80" s="416">
        <v>3338904</v>
      </c>
      <c r="BZ80" s="416">
        <v>966044</v>
      </c>
      <c r="CA80" s="416">
        <v>401334</v>
      </c>
      <c r="CB80" s="416">
        <v>544634</v>
      </c>
      <c r="CC80" s="416">
        <v>36632</v>
      </c>
      <c r="CD80" s="416">
        <v>806270</v>
      </c>
      <c r="CE80" s="416">
        <v>61084</v>
      </c>
      <c r="CF80" s="416">
        <v>2453853</v>
      </c>
      <c r="CG80" s="416">
        <v>90828</v>
      </c>
      <c r="CH80" s="416">
        <v>70541</v>
      </c>
      <c r="CI80" s="416">
        <v>1135177</v>
      </c>
      <c r="CJ80" s="416">
        <v>922988</v>
      </c>
      <c r="CK80" s="416">
        <v>1811002</v>
      </c>
      <c r="CL80" s="416">
        <v>79069</v>
      </c>
      <c r="CM80" s="416">
        <v>1161573</v>
      </c>
      <c r="CN80" s="416">
        <v>47294</v>
      </c>
      <c r="CO80" s="416">
        <v>131218</v>
      </c>
      <c r="CP80" s="416">
        <v>106953</v>
      </c>
      <c r="CQ80" s="416">
        <v>155052</v>
      </c>
      <c r="CR80" s="416">
        <v>1087282</v>
      </c>
      <c r="CS80" s="416">
        <v>2050863</v>
      </c>
      <c r="CT80" s="416">
        <v>66850</v>
      </c>
      <c r="CU80" s="416">
        <v>63323</v>
      </c>
      <c r="CV80" s="416">
        <v>714698</v>
      </c>
      <c r="CW80" s="416">
        <v>27354</v>
      </c>
      <c r="CX80" s="416">
        <v>536698</v>
      </c>
      <c r="CY80" s="416">
        <v>133791</v>
      </c>
      <c r="CZ80" s="416">
        <v>527383</v>
      </c>
      <c r="DA80" s="416">
        <v>779208</v>
      </c>
      <c r="DB80" s="416">
        <v>706937</v>
      </c>
      <c r="DC80" s="416">
        <v>325791</v>
      </c>
      <c r="DD80" s="416">
        <v>600597</v>
      </c>
      <c r="DE80" s="416">
        <v>226948</v>
      </c>
      <c r="DF80" s="416">
        <v>0</v>
      </c>
      <c r="DG80" s="416">
        <v>11361</v>
      </c>
      <c r="DH80" s="897">
        <v>43939488</v>
      </c>
      <c r="DI80" s="416">
        <v>0</v>
      </c>
      <c r="DJ80" s="416">
        <v>1595615</v>
      </c>
      <c r="DK80" s="416">
        <v>0</v>
      </c>
      <c r="DL80" s="416">
        <v>0</v>
      </c>
      <c r="DM80" s="417">
        <v>0</v>
      </c>
      <c r="DN80" s="416">
        <v>0</v>
      </c>
      <c r="DO80" s="416">
        <v>0</v>
      </c>
      <c r="DP80" s="416">
        <v>1595615</v>
      </c>
      <c r="DQ80" s="416">
        <v>45535103</v>
      </c>
      <c r="DR80" s="416">
        <v>0</v>
      </c>
      <c r="DS80" s="416">
        <v>1595615</v>
      </c>
      <c r="DT80" s="416">
        <v>45535103</v>
      </c>
      <c r="DU80" s="416">
        <v>0</v>
      </c>
      <c r="DV80" s="419">
        <v>1595615</v>
      </c>
      <c r="DW80" s="283">
        <v>45535103</v>
      </c>
      <c r="DX80" s="284"/>
      <c r="DY80" s="416"/>
    </row>
    <row r="81" spans="2:129" ht="12.75" hidden="1" thickTop="1">
      <c r="B81" s="899" t="s">
        <v>519</v>
      </c>
      <c r="C81" s="900" t="s">
        <v>643</v>
      </c>
      <c r="D81" s="1006">
        <v>0</v>
      </c>
      <c r="E81" s="1007">
        <v>0</v>
      </c>
      <c r="F81" s="1007">
        <v>0</v>
      </c>
      <c r="G81" s="1007">
        <v>0</v>
      </c>
      <c r="H81" s="416">
        <v>0</v>
      </c>
      <c r="I81" s="1007">
        <v>0</v>
      </c>
      <c r="J81" s="1007">
        <v>0</v>
      </c>
      <c r="K81" s="1008">
        <v>0</v>
      </c>
      <c r="L81" s="1007">
        <v>0</v>
      </c>
      <c r="M81" s="1007">
        <v>0</v>
      </c>
      <c r="N81" s="1007">
        <v>0</v>
      </c>
      <c r="O81" s="1007">
        <v>0</v>
      </c>
      <c r="P81" s="1007">
        <v>0</v>
      </c>
      <c r="Q81" s="1007">
        <v>0</v>
      </c>
      <c r="R81" s="1007">
        <v>0</v>
      </c>
      <c r="S81" s="1007">
        <v>0</v>
      </c>
      <c r="T81" s="1007">
        <v>0</v>
      </c>
      <c r="U81" s="1007">
        <v>0</v>
      </c>
      <c r="V81" s="1007">
        <v>0</v>
      </c>
      <c r="W81" s="1007">
        <v>0</v>
      </c>
      <c r="X81" s="1007">
        <v>0</v>
      </c>
      <c r="Y81" s="1007">
        <v>0</v>
      </c>
      <c r="Z81" s="1007">
        <v>0</v>
      </c>
      <c r="AA81" s="1007">
        <v>0</v>
      </c>
      <c r="AB81" s="1007">
        <v>0</v>
      </c>
      <c r="AC81" s="1007">
        <v>0</v>
      </c>
      <c r="AD81" s="1007">
        <v>0</v>
      </c>
      <c r="AE81" s="1007">
        <v>0</v>
      </c>
      <c r="AF81" s="1007">
        <v>0</v>
      </c>
      <c r="AG81" s="1007">
        <v>0</v>
      </c>
      <c r="AH81" s="1007">
        <v>0</v>
      </c>
      <c r="AI81" s="1007">
        <v>0</v>
      </c>
      <c r="AJ81" s="1007">
        <v>0</v>
      </c>
      <c r="AK81" s="1007">
        <v>0</v>
      </c>
      <c r="AL81" s="1007">
        <v>0</v>
      </c>
      <c r="AM81" s="1007">
        <v>0</v>
      </c>
      <c r="AN81" s="1007">
        <v>0</v>
      </c>
      <c r="AO81" s="1007">
        <v>0</v>
      </c>
      <c r="AP81" s="1007">
        <v>0</v>
      </c>
      <c r="AQ81" s="1007">
        <v>0</v>
      </c>
      <c r="AR81" s="1007">
        <v>0</v>
      </c>
      <c r="AS81" s="1007">
        <v>0</v>
      </c>
      <c r="AT81" s="1007">
        <v>0</v>
      </c>
      <c r="AU81" s="1007">
        <v>0</v>
      </c>
      <c r="AV81" s="1007">
        <v>0</v>
      </c>
      <c r="AW81" s="1007">
        <v>0</v>
      </c>
      <c r="AX81" s="1007">
        <v>0</v>
      </c>
      <c r="AY81" s="1007">
        <v>0</v>
      </c>
      <c r="AZ81" s="1007">
        <v>0</v>
      </c>
      <c r="BA81" s="1007">
        <v>0</v>
      </c>
      <c r="BB81" s="1007">
        <v>0</v>
      </c>
      <c r="BC81" s="1007">
        <v>0</v>
      </c>
      <c r="BD81" s="1007">
        <v>0</v>
      </c>
      <c r="BE81" s="1007">
        <v>0</v>
      </c>
      <c r="BF81" s="1007">
        <v>0</v>
      </c>
      <c r="BG81" s="1007">
        <v>0</v>
      </c>
      <c r="BH81" s="1007">
        <v>0</v>
      </c>
      <c r="BI81" s="1007">
        <v>0</v>
      </c>
      <c r="BJ81" s="1007">
        <v>0</v>
      </c>
      <c r="BK81" s="1007">
        <v>0</v>
      </c>
      <c r="BL81" s="1007">
        <v>0</v>
      </c>
      <c r="BM81" s="1007">
        <v>0</v>
      </c>
      <c r="BN81" s="1007">
        <v>0</v>
      </c>
      <c r="BO81" s="1007">
        <v>0</v>
      </c>
      <c r="BP81" s="1007">
        <v>0</v>
      </c>
      <c r="BQ81" s="1007">
        <v>0</v>
      </c>
      <c r="BR81" s="1007">
        <v>0</v>
      </c>
      <c r="BS81" s="1007">
        <v>0</v>
      </c>
      <c r="BT81" s="1007">
        <v>0</v>
      </c>
      <c r="BU81" s="1007">
        <v>0</v>
      </c>
      <c r="BV81" s="1007">
        <v>0</v>
      </c>
      <c r="BW81" s="1007">
        <v>0</v>
      </c>
      <c r="BX81" s="1007">
        <v>0</v>
      </c>
      <c r="BY81" s="1007">
        <v>0</v>
      </c>
      <c r="BZ81" s="1007">
        <v>0</v>
      </c>
      <c r="CA81" s="1007">
        <v>0</v>
      </c>
      <c r="CB81" s="1007">
        <v>0</v>
      </c>
      <c r="CC81" s="1007">
        <v>0</v>
      </c>
      <c r="CD81" s="1007">
        <v>0</v>
      </c>
      <c r="CE81" s="1007">
        <v>0</v>
      </c>
      <c r="CF81" s="1007">
        <v>0</v>
      </c>
      <c r="CG81" s="1007">
        <v>0</v>
      </c>
      <c r="CH81" s="1007">
        <v>0</v>
      </c>
      <c r="CI81" s="1007">
        <v>0</v>
      </c>
      <c r="CJ81" s="1007">
        <v>0</v>
      </c>
      <c r="CK81" s="1007">
        <v>0</v>
      </c>
      <c r="CL81" s="1007">
        <v>0</v>
      </c>
      <c r="CM81" s="1007">
        <v>0</v>
      </c>
      <c r="CN81" s="1007">
        <v>0</v>
      </c>
      <c r="CO81" s="1007">
        <v>0</v>
      </c>
      <c r="CP81" s="1007">
        <v>0</v>
      </c>
      <c r="CQ81" s="1007">
        <v>0</v>
      </c>
      <c r="CR81" s="1007">
        <v>0</v>
      </c>
      <c r="CS81" s="1007">
        <v>0</v>
      </c>
      <c r="CT81" s="1007">
        <v>0</v>
      </c>
      <c r="CU81" s="1007">
        <v>0</v>
      </c>
      <c r="CV81" s="1007">
        <v>0</v>
      </c>
      <c r="CW81" s="1007">
        <v>0</v>
      </c>
      <c r="CX81" s="1007">
        <v>0</v>
      </c>
      <c r="CY81" s="1007">
        <v>0</v>
      </c>
      <c r="CZ81" s="1007">
        <v>0</v>
      </c>
      <c r="DA81" s="1007">
        <v>0</v>
      </c>
      <c r="DB81" s="1007">
        <v>0</v>
      </c>
      <c r="DC81" s="1007">
        <v>0</v>
      </c>
      <c r="DD81" s="1007">
        <v>0</v>
      </c>
      <c r="DE81" s="1007">
        <v>0</v>
      </c>
      <c r="DF81" s="1007">
        <v>0</v>
      </c>
      <c r="DG81" s="1007">
        <v>0</v>
      </c>
      <c r="DH81" s="1009">
        <v>0</v>
      </c>
      <c r="DI81" s="1007">
        <v>0</v>
      </c>
      <c r="DJ81" s="1007">
        <v>55739203</v>
      </c>
      <c r="DK81" s="1007">
        <v>0</v>
      </c>
      <c r="DL81" s="1007">
        <v>0</v>
      </c>
      <c r="DM81" s="1008">
        <v>0</v>
      </c>
      <c r="DN81" s="1007">
        <v>0</v>
      </c>
      <c r="DO81" s="1007">
        <v>0</v>
      </c>
      <c r="DP81" s="1007">
        <v>55739203</v>
      </c>
      <c r="DQ81" s="1007">
        <v>55739203</v>
      </c>
      <c r="DR81" s="1007">
        <v>4865442</v>
      </c>
      <c r="DS81" s="1007">
        <v>60604645</v>
      </c>
      <c r="DT81" s="1007">
        <v>60604645</v>
      </c>
      <c r="DU81" s="1007">
        <v>-1411381</v>
      </c>
      <c r="DV81" s="1010">
        <v>59193264</v>
      </c>
      <c r="DW81" s="361">
        <v>59193264</v>
      </c>
      <c r="DX81" s="362"/>
      <c r="DY81" s="416"/>
    </row>
    <row r="82" spans="2:129" ht="12.75" hidden="1" thickTop="1">
      <c r="B82" s="536" t="s">
        <v>520</v>
      </c>
      <c r="C82" s="537" t="s">
        <v>720</v>
      </c>
      <c r="D82" s="429">
        <v>0</v>
      </c>
      <c r="E82" s="416">
        <v>0</v>
      </c>
      <c r="F82" s="416">
        <v>0</v>
      </c>
      <c r="G82" s="416">
        <v>0</v>
      </c>
      <c r="H82" s="416">
        <v>0</v>
      </c>
      <c r="I82" s="416">
        <v>0</v>
      </c>
      <c r="J82" s="416">
        <v>0</v>
      </c>
      <c r="K82" s="417">
        <v>0</v>
      </c>
      <c r="L82" s="416">
        <v>0</v>
      </c>
      <c r="M82" s="416">
        <v>0</v>
      </c>
      <c r="N82" s="416">
        <v>0</v>
      </c>
      <c r="O82" s="416">
        <v>0</v>
      </c>
      <c r="P82" s="416">
        <v>0</v>
      </c>
      <c r="Q82" s="416">
        <v>0</v>
      </c>
      <c r="R82" s="416">
        <v>0</v>
      </c>
      <c r="S82" s="416">
        <v>0</v>
      </c>
      <c r="T82" s="416">
        <v>0</v>
      </c>
      <c r="U82" s="416">
        <v>0</v>
      </c>
      <c r="V82" s="416">
        <v>0</v>
      </c>
      <c r="W82" s="416">
        <v>0</v>
      </c>
      <c r="X82" s="416">
        <v>0</v>
      </c>
      <c r="Y82" s="416">
        <v>0</v>
      </c>
      <c r="Z82" s="416">
        <v>0</v>
      </c>
      <c r="AA82" s="416">
        <v>0</v>
      </c>
      <c r="AB82" s="416">
        <v>0</v>
      </c>
      <c r="AC82" s="416">
        <v>0</v>
      </c>
      <c r="AD82" s="416">
        <v>0</v>
      </c>
      <c r="AE82" s="416">
        <v>0</v>
      </c>
      <c r="AF82" s="416">
        <v>0</v>
      </c>
      <c r="AG82" s="416">
        <v>0</v>
      </c>
      <c r="AH82" s="416">
        <v>0</v>
      </c>
      <c r="AI82" s="416">
        <v>0</v>
      </c>
      <c r="AJ82" s="416">
        <v>0</v>
      </c>
      <c r="AK82" s="416">
        <v>0</v>
      </c>
      <c r="AL82" s="416">
        <v>0</v>
      </c>
      <c r="AM82" s="416">
        <v>0</v>
      </c>
      <c r="AN82" s="416">
        <v>0</v>
      </c>
      <c r="AO82" s="416">
        <v>0</v>
      </c>
      <c r="AP82" s="416">
        <v>0</v>
      </c>
      <c r="AQ82" s="416">
        <v>0</v>
      </c>
      <c r="AR82" s="416">
        <v>0</v>
      </c>
      <c r="AS82" s="416">
        <v>0</v>
      </c>
      <c r="AT82" s="416">
        <v>0</v>
      </c>
      <c r="AU82" s="416">
        <v>0</v>
      </c>
      <c r="AV82" s="416">
        <v>0</v>
      </c>
      <c r="AW82" s="416">
        <v>0</v>
      </c>
      <c r="AX82" s="416">
        <v>0</v>
      </c>
      <c r="AY82" s="416">
        <v>0</v>
      </c>
      <c r="AZ82" s="416">
        <v>0</v>
      </c>
      <c r="BA82" s="416">
        <v>0</v>
      </c>
      <c r="BB82" s="416">
        <v>0</v>
      </c>
      <c r="BC82" s="416">
        <v>0</v>
      </c>
      <c r="BD82" s="416">
        <v>0</v>
      </c>
      <c r="BE82" s="416">
        <v>0</v>
      </c>
      <c r="BF82" s="416">
        <v>0</v>
      </c>
      <c r="BG82" s="416">
        <v>0</v>
      </c>
      <c r="BH82" s="416">
        <v>0</v>
      </c>
      <c r="BI82" s="416">
        <v>0</v>
      </c>
      <c r="BJ82" s="416">
        <v>0</v>
      </c>
      <c r="BK82" s="416">
        <v>0</v>
      </c>
      <c r="BL82" s="416">
        <v>0</v>
      </c>
      <c r="BM82" s="416">
        <v>0</v>
      </c>
      <c r="BN82" s="416">
        <v>0</v>
      </c>
      <c r="BO82" s="416">
        <v>0</v>
      </c>
      <c r="BP82" s="416">
        <v>0</v>
      </c>
      <c r="BQ82" s="416">
        <v>0</v>
      </c>
      <c r="BR82" s="416">
        <v>0</v>
      </c>
      <c r="BS82" s="416">
        <v>0</v>
      </c>
      <c r="BT82" s="416">
        <v>0</v>
      </c>
      <c r="BU82" s="416">
        <v>0</v>
      </c>
      <c r="BV82" s="416">
        <v>0</v>
      </c>
      <c r="BW82" s="416">
        <v>0</v>
      </c>
      <c r="BX82" s="416">
        <v>0</v>
      </c>
      <c r="BY82" s="416">
        <v>0</v>
      </c>
      <c r="BZ82" s="416">
        <v>0</v>
      </c>
      <c r="CA82" s="416">
        <v>0</v>
      </c>
      <c r="CB82" s="416">
        <v>0</v>
      </c>
      <c r="CC82" s="416">
        <v>0</v>
      </c>
      <c r="CD82" s="416">
        <v>0</v>
      </c>
      <c r="CE82" s="416">
        <v>0</v>
      </c>
      <c r="CF82" s="416">
        <v>0</v>
      </c>
      <c r="CG82" s="416">
        <v>0</v>
      </c>
      <c r="CH82" s="416">
        <v>0</v>
      </c>
      <c r="CI82" s="416">
        <v>0</v>
      </c>
      <c r="CJ82" s="416">
        <v>0</v>
      </c>
      <c r="CK82" s="416">
        <v>0</v>
      </c>
      <c r="CL82" s="416">
        <v>0</v>
      </c>
      <c r="CM82" s="416">
        <v>0</v>
      </c>
      <c r="CN82" s="416">
        <v>0</v>
      </c>
      <c r="CO82" s="416">
        <v>0</v>
      </c>
      <c r="CP82" s="416">
        <v>0</v>
      </c>
      <c r="CQ82" s="416">
        <v>0</v>
      </c>
      <c r="CR82" s="416">
        <v>0</v>
      </c>
      <c r="CS82" s="416">
        <v>0</v>
      </c>
      <c r="CT82" s="416">
        <v>0</v>
      </c>
      <c r="CU82" s="416">
        <v>0</v>
      </c>
      <c r="CV82" s="416">
        <v>0</v>
      </c>
      <c r="CW82" s="416">
        <v>0</v>
      </c>
      <c r="CX82" s="416">
        <v>0</v>
      </c>
      <c r="CY82" s="416">
        <v>0</v>
      </c>
      <c r="CZ82" s="416">
        <v>0</v>
      </c>
      <c r="DA82" s="416">
        <v>0</v>
      </c>
      <c r="DB82" s="416">
        <v>0</v>
      </c>
      <c r="DC82" s="416">
        <v>0</v>
      </c>
      <c r="DD82" s="416">
        <v>0</v>
      </c>
      <c r="DE82" s="416">
        <v>0</v>
      </c>
      <c r="DF82" s="416">
        <v>0</v>
      </c>
      <c r="DG82" s="416">
        <v>0</v>
      </c>
      <c r="DH82" s="897">
        <v>0</v>
      </c>
      <c r="DI82" s="416">
        <v>0</v>
      </c>
      <c r="DJ82" s="416">
        <v>302794870</v>
      </c>
      <c r="DK82" s="416">
        <v>268150</v>
      </c>
      <c r="DL82" s="416">
        <v>0</v>
      </c>
      <c r="DM82" s="417">
        <v>0</v>
      </c>
      <c r="DN82" s="416">
        <v>0</v>
      </c>
      <c r="DO82" s="416">
        <v>0</v>
      </c>
      <c r="DP82" s="416">
        <v>303063020</v>
      </c>
      <c r="DQ82" s="416">
        <v>303063020</v>
      </c>
      <c r="DR82" s="416">
        <v>26308133</v>
      </c>
      <c r="DS82" s="416">
        <v>329371153</v>
      </c>
      <c r="DT82" s="416">
        <v>329371153</v>
      </c>
      <c r="DU82" s="416">
        <v>-7644180</v>
      </c>
      <c r="DV82" s="419">
        <v>321726973</v>
      </c>
      <c r="DW82" s="283">
        <v>321726973</v>
      </c>
      <c r="DX82" s="284">
        <f>SUM(DW80:DW82)</f>
        <v>426455340</v>
      </c>
      <c r="DY82" s="416"/>
    </row>
    <row r="83" spans="2:129" ht="12.75" hidden="1" thickTop="1">
      <c r="B83" s="562" t="s">
        <v>521</v>
      </c>
      <c r="C83" s="563" t="s">
        <v>645</v>
      </c>
      <c r="D83" s="429">
        <v>129</v>
      </c>
      <c r="E83" s="416">
        <v>25</v>
      </c>
      <c r="F83" s="416">
        <v>111</v>
      </c>
      <c r="G83" s="416">
        <v>239</v>
      </c>
      <c r="H83" s="416">
        <v>572</v>
      </c>
      <c r="I83" s="416">
        <v>0</v>
      </c>
      <c r="J83" s="416">
        <v>1132</v>
      </c>
      <c r="K83" s="417">
        <v>0</v>
      </c>
      <c r="L83" s="416">
        <v>3604</v>
      </c>
      <c r="M83" s="416">
        <v>34</v>
      </c>
      <c r="N83" s="416">
        <v>94</v>
      </c>
      <c r="O83" s="416">
        <v>0</v>
      </c>
      <c r="P83" s="416">
        <v>248</v>
      </c>
      <c r="Q83" s="416">
        <v>721</v>
      </c>
      <c r="R83" s="416">
        <v>925</v>
      </c>
      <c r="S83" s="416">
        <v>550</v>
      </c>
      <c r="T83" s="416">
        <v>1529</v>
      </c>
      <c r="U83" s="416">
        <v>3178</v>
      </c>
      <c r="V83" s="416">
        <v>4021</v>
      </c>
      <c r="W83" s="416">
        <v>12</v>
      </c>
      <c r="X83" s="416">
        <v>997</v>
      </c>
      <c r="Y83" s="416">
        <v>46</v>
      </c>
      <c r="Z83" s="416">
        <v>448</v>
      </c>
      <c r="AA83" s="416">
        <v>0</v>
      </c>
      <c r="AB83" s="416">
        <v>0</v>
      </c>
      <c r="AC83" s="416">
        <v>2251</v>
      </c>
      <c r="AD83" s="416">
        <v>467</v>
      </c>
      <c r="AE83" s="416">
        <v>9771</v>
      </c>
      <c r="AF83" s="416">
        <v>6032</v>
      </c>
      <c r="AG83" s="416">
        <v>3442</v>
      </c>
      <c r="AH83" s="416">
        <v>403</v>
      </c>
      <c r="AI83" s="416">
        <v>55</v>
      </c>
      <c r="AJ83" s="416">
        <v>28</v>
      </c>
      <c r="AK83" s="416">
        <v>855</v>
      </c>
      <c r="AL83" s="416">
        <v>5</v>
      </c>
      <c r="AM83" s="416">
        <v>5778</v>
      </c>
      <c r="AN83" s="416">
        <v>134</v>
      </c>
      <c r="AO83" s="416">
        <v>704</v>
      </c>
      <c r="AP83" s="416">
        <v>118</v>
      </c>
      <c r="AQ83" s="416">
        <v>30</v>
      </c>
      <c r="AR83" s="416">
        <v>11999</v>
      </c>
      <c r="AS83" s="416">
        <v>1651</v>
      </c>
      <c r="AT83" s="416">
        <v>11030</v>
      </c>
      <c r="AU83" s="416">
        <v>1528</v>
      </c>
      <c r="AV83" s="416">
        <v>969</v>
      </c>
      <c r="AW83" s="416">
        <v>1366</v>
      </c>
      <c r="AX83" s="416">
        <v>2725</v>
      </c>
      <c r="AY83" s="416">
        <v>37</v>
      </c>
      <c r="AZ83" s="416">
        <v>1117</v>
      </c>
      <c r="BA83" s="416">
        <v>1625</v>
      </c>
      <c r="BB83" s="416">
        <v>349</v>
      </c>
      <c r="BC83" s="416">
        <v>43</v>
      </c>
      <c r="BD83" s="416">
        <v>130</v>
      </c>
      <c r="BE83" s="416">
        <v>0</v>
      </c>
      <c r="BF83" s="416">
        <v>574</v>
      </c>
      <c r="BG83" s="416">
        <v>775</v>
      </c>
      <c r="BH83" s="416">
        <v>0</v>
      </c>
      <c r="BI83" s="416">
        <v>0</v>
      </c>
      <c r="BJ83" s="416">
        <v>38</v>
      </c>
      <c r="BK83" s="416">
        <v>6041</v>
      </c>
      <c r="BL83" s="416">
        <v>35</v>
      </c>
      <c r="BM83" s="416">
        <v>161</v>
      </c>
      <c r="BN83" s="416">
        <v>484</v>
      </c>
      <c r="BO83" s="416">
        <v>208</v>
      </c>
      <c r="BP83" s="416">
        <v>6182</v>
      </c>
      <c r="BQ83" s="416">
        <v>1634</v>
      </c>
      <c r="BR83" s="416">
        <v>4773</v>
      </c>
      <c r="BS83" s="416">
        <v>556</v>
      </c>
      <c r="BT83" s="416">
        <v>2912</v>
      </c>
      <c r="BU83" s="416">
        <v>220</v>
      </c>
      <c r="BV83" s="416">
        <v>338</v>
      </c>
      <c r="BW83" s="416">
        <v>8642</v>
      </c>
      <c r="BX83" s="416">
        <v>93734</v>
      </c>
      <c r="BY83" s="416">
        <v>53628</v>
      </c>
      <c r="BZ83" s="416">
        <v>641</v>
      </c>
      <c r="CA83" s="416">
        <v>94</v>
      </c>
      <c r="CB83" s="416">
        <v>20</v>
      </c>
      <c r="CC83" s="416">
        <v>244</v>
      </c>
      <c r="CD83" s="416">
        <v>7768</v>
      </c>
      <c r="CE83" s="416">
        <v>631</v>
      </c>
      <c r="CF83" s="416">
        <v>2227</v>
      </c>
      <c r="CG83" s="416">
        <v>315</v>
      </c>
      <c r="CH83" s="416">
        <v>249</v>
      </c>
      <c r="CI83" s="416">
        <v>575</v>
      </c>
      <c r="CJ83" s="416">
        <v>1570</v>
      </c>
      <c r="CK83" s="416">
        <v>5348</v>
      </c>
      <c r="CL83" s="416">
        <v>1407</v>
      </c>
      <c r="CM83" s="416">
        <v>543</v>
      </c>
      <c r="CN83" s="416">
        <v>145</v>
      </c>
      <c r="CO83" s="416">
        <v>795</v>
      </c>
      <c r="CP83" s="416">
        <v>15700</v>
      </c>
      <c r="CQ83" s="416">
        <v>11911</v>
      </c>
      <c r="CR83" s="416">
        <v>8998</v>
      </c>
      <c r="CS83" s="416">
        <v>15202</v>
      </c>
      <c r="CT83" s="416">
        <v>981</v>
      </c>
      <c r="CU83" s="416">
        <v>1156</v>
      </c>
      <c r="CV83" s="416">
        <v>3853</v>
      </c>
      <c r="CW83" s="416">
        <v>1633</v>
      </c>
      <c r="CX83" s="416">
        <v>2694</v>
      </c>
      <c r="CY83" s="416">
        <v>780</v>
      </c>
      <c r="CZ83" s="416">
        <v>2906</v>
      </c>
      <c r="DA83" s="416">
        <v>3412</v>
      </c>
      <c r="DB83" s="416">
        <v>3009</v>
      </c>
      <c r="DC83" s="416">
        <v>700</v>
      </c>
      <c r="DD83" s="416">
        <v>950</v>
      </c>
      <c r="DE83" s="416">
        <v>1098</v>
      </c>
      <c r="DF83" s="416">
        <v>488</v>
      </c>
      <c r="DG83" s="416">
        <v>1256</v>
      </c>
      <c r="DH83" s="897">
        <v>363491</v>
      </c>
      <c r="DI83" s="416">
        <v>125892</v>
      </c>
      <c r="DJ83" s="416">
        <v>16822936</v>
      </c>
      <c r="DK83" s="416">
        <v>2429</v>
      </c>
      <c r="DL83" s="416">
        <v>0</v>
      </c>
      <c r="DM83" s="417">
        <v>342</v>
      </c>
      <c r="DN83" s="416">
        <v>74760</v>
      </c>
      <c r="DO83" s="416">
        <v>1721</v>
      </c>
      <c r="DP83" s="416">
        <v>17028080</v>
      </c>
      <c r="DQ83" s="416">
        <v>17391571</v>
      </c>
      <c r="DR83" s="416">
        <v>1997331</v>
      </c>
      <c r="DS83" s="416">
        <v>19025411</v>
      </c>
      <c r="DT83" s="416">
        <v>19388902</v>
      </c>
      <c r="DU83" s="416">
        <v>-1011138</v>
      </c>
      <c r="DV83" s="419">
        <v>18014273</v>
      </c>
      <c r="DW83" s="285">
        <v>18377764</v>
      </c>
      <c r="DX83" s="286"/>
      <c r="DY83" s="416"/>
    </row>
    <row r="84" spans="2:129" ht="12.75" hidden="1" thickTop="1">
      <c r="B84" s="562" t="s">
        <v>522</v>
      </c>
      <c r="C84" s="563" t="s">
        <v>646</v>
      </c>
      <c r="D84" s="429">
        <v>483147</v>
      </c>
      <c r="E84" s="416">
        <v>913451</v>
      </c>
      <c r="F84" s="416">
        <v>87970</v>
      </c>
      <c r="G84" s="416">
        <v>266579</v>
      </c>
      <c r="H84" s="416">
        <v>311172</v>
      </c>
      <c r="I84" s="416">
        <v>0</v>
      </c>
      <c r="J84" s="416">
        <v>235297</v>
      </c>
      <c r="K84" s="417">
        <v>0</v>
      </c>
      <c r="L84" s="416">
        <v>7220325</v>
      </c>
      <c r="M84" s="416">
        <v>68332</v>
      </c>
      <c r="N84" s="416">
        <v>408493</v>
      </c>
      <c r="O84" s="416">
        <v>0</v>
      </c>
      <c r="P84" s="416">
        <v>113944</v>
      </c>
      <c r="Q84" s="416">
        <v>354388</v>
      </c>
      <c r="R84" s="416">
        <v>2052696</v>
      </c>
      <c r="S84" s="416">
        <v>700976</v>
      </c>
      <c r="T84" s="416">
        <v>1842131</v>
      </c>
      <c r="U84" s="416">
        <v>3952329</v>
      </c>
      <c r="V84" s="416">
        <v>1299786</v>
      </c>
      <c r="W84" s="416">
        <v>16832</v>
      </c>
      <c r="X84" s="416">
        <v>656896</v>
      </c>
      <c r="Y84" s="416">
        <v>38688</v>
      </c>
      <c r="Z84" s="416">
        <v>467163</v>
      </c>
      <c r="AA84" s="416">
        <v>0</v>
      </c>
      <c r="AB84" s="416">
        <v>0</v>
      </c>
      <c r="AC84" s="416">
        <v>428138</v>
      </c>
      <c r="AD84" s="416">
        <v>287615</v>
      </c>
      <c r="AE84" s="416">
        <v>7144666</v>
      </c>
      <c r="AF84" s="416">
        <v>8081821</v>
      </c>
      <c r="AG84" s="416">
        <v>1003143</v>
      </c>
      <c r="AH84" s="416">
        <v>176103</v>
      </c>
      <c r="AI84" s="416">
        <v>88253</v>
      </c>
      <c r="AJ84" s="416">
        <v>16523</v>
      </c>
      <c r="AK84" s="416">
        <v>1958798</v>
      </c>
      <c r="AL84" s="416">
        <v>3395</v>
      </c>
      <c r="AM84" s="416">
        <v>1384569</v>
      </c>
      <c r="AN84" s="416">
        <v>194271</v>
      </c>
      <c r="AO84" s="416">
        <v>597744</v>
      </c>
      <c r="AP84" s="416">
        <v>178096</v>
      </c>
      <c r="AQ84" s="416">
        <v>148649</v>
      </c>
      <c r="AR84" s="416">
        <v>10771217</v>
      </c>
      <c r="AS84" s="416">
        <v>1444621</v>
      </c>
      <c r="AT84" s="416">
        <v>2943267</v>
      </c>
      <c r="AU84" s="416">
        <v>1241344</v>
      </c>
      <c r="AV84" s="416">
        <v>429643</v>
      </c>
      <c r="AW84" s="416">
        <v>648397</v>
      </c>
      <c r="AX84" s="416">
        <v>627820</v>
      </c>
      <c r="AY84" s="416">
        <v>12724</v>
      </c>
      <c r="AZ84" s="416">
        <v>647708</v>
      </c>
      <c r="BA84" s="416">
        <v>239372</v>
      </c>
      <c r="BB84" s="416">
        <v>192707</v>
      </c>
      <c r="BC84" s="416">
        <v>14429</v>
      </c>
      <c r="BD84" s="416">
        <v>20746</v>
      </c>
      <c r="BE84" s="416">
        <v>45</v>
      </c>
      <c r="BF84" s="416">
        <v>271183</v>
      </c>
      <c r="BG84" s="416">
        <v>174452</v>
      </c>
      <c r="BH84" s="416">
        <v>0</v>
      </c>
      <c r="BI84" s="416">
        <v>0</v>
      </c>
      <c r="BJ84" s="416">
        <v>68419</v>
      </c>
      <c r="BK84" s="416">
        <v>4154644</v>
      </c>
      <c r="BL84" s="416">
        <v>20881</v>
      </c>
      <c r="BM84" s="416">
        <v>69347</v>
      </c>
      <c r="BN84" s="416">
        <v>379102</v>
      </c>
      <c r="BO84" s="416">
        <v>3455704</v>
      </c>
      <c r="BP84" s="416">
        <v>7398320</v>
      </c>
      <c r="BQ84" s="416">
        <v>1729463</v>
      </c>
      <c r="BR84" s="416">
        <v>4618083</v>
      </c>
      <c r="BS84" s="416">
        <v>1308149</v>
      </c>
      <c r="BT84" s="416">
        <v>1984108</v>
      </c>
      <c r="BU84" s="416">
        <v>494202</v>
      </c>
      <c r="BV84" s="416">
        <v>201174</v>
      </c>
      <c r="BW84" s="416">
        <v>1178548</v>
      </c>
      <c r="BX84" s="416">
        <v>5042950</v>
      </c>
      <c r="BY84" s="416">
        <v>2603438</v>
      </c>
      <c r="BZ84" s="416">
        <v>70136</v>
      </c>
      <c r="CA84" s="416">
        <v>51921</v>
      </c>
      <c r="CB84" s="416">
        <v>25578</v>
      </c>
      <c r="CC84" s="416">
        <v>27674</v>
      </c>
      <c r="CD84" s="416">
        <v>1189991</v>
      </c>
      <c r="CE84" s="416">
        <v>392122</v>
      </c>
      <c r="CF84" s="416">
        <v>201874</v>
      </c>
      <c r="CG84" s="416">
        <v>108290</v>
      </c>
      <c r="CH84" s="416">
        <v>6944</v>
      </c>
      <c r="CI84" s="416">
        <v>85178</v>
      </c>
      <c r="CJ84" s="416">
        <v>498704</v>
      </c>
      <c r="CK84" s="416">
        <v>2619704</v>
      </c>
      <c r="CL84" s="416">
        <v>173731</v>
      </c>
      <c r="CM84" s="416">
        <v>243366</v>
      </c>
      <c r="CN84" s="416">
        <v>20750</v>
      </c>
      <c r="CO84" s="416">
        <v>458110</v>
      </c>
      <c r="CP84" s="416">
        <v>1676879</v>
      </c>
      <c r="CQ84" s="416">
        <v>697853</v>
      </c>
      <c r="CR84" s="416">
        <v>956232</v>
      </c>
      <c r="CS84" s="416">
        <v>4741282</v>
      </c>
      <c r="CT84" s="416">
        <v>348845</v>
      </c>
      <c r="CU84" s="416">
        <v>359158</v>
      </c>
      <c r="CV84" s="416">
        <v>774974</v>
      </c>
      <c r="CW84" s="416">
        <v>311274</v>
      </c>
      <c r="CX84" s="416">
        <v>322773</v>
      </c>
      <c r="CY84" s="416">
        <v>853664</v>
      </c>
      <c r="CZ84" s="416">
        <v>518199</v>
      </c>
      <c r="DA84" s="416">
        <v>436135</v>
      </c>
      <c r="DB84" s="416">
        <v>1588991</v>
      </c>
      <c r="DC84" s="416">
        <v>413986</v>
      </c>
      <c r="DD84" s="416">
        <v>139210</v>
      </c>
      <c r="DE84" s="416">
        <v>638990</v>
      </c>
      <c r="DF84" s="416">
        <v>2370283</v>
      </c>
      <c r="DG84" s="416">
        <v>31013</v>
      </c>
      <c r="DH84" s="897">
        <v>120922400</v>
      </c>
      <c r="DI84" s="416">
        <v>2409614</v>
      </c>
      <c r="DJ84" s="416">
        <v>40668852</v>
      </c>
      <c r="DK84" s="416">
        <v>100998</v>
      </c>
      <c r="DL84" s="416">
        <v>0</v>
      </c>
      <c r="DM84" s="417">
        <v>178085</v>
      </c>
      <c r="DN84" s="416">
        <v>27116121</v>
      </c>
      <c r="DO84" s="416">
        <v>622970</v>
      </c>
      <c r="DP84" s="416">
        <v>71096640</v>
      </c>
      <c r="DQ84" s="416">
        <v>192019040</v>
      </c>
      <c r="DR84" s="416">
        <v>8271257</v>
      </c>
      <c r="DS84" s="416">
        <v>79367897</v>
      </c>
      <c r="DT84" s="416">
        <v>200290297</v>
      </c>
      <c r="DU84" s="416">
        <v>-1806828</v>
      </c>
      <c r="DV84" s="419">
        <v>77561069</v>
      </c>
      <c r="DW84" s="285">
        <v>198483469</v>
      </c>
      <c r="DX84" s="286"/>
      <c r="DY84" s="416"/>
    </row>
    <row r="85" spans="2:129" ht="12.75" hidden="1" thickTop="1">
      <c r="B85" s="569" t="s">
        <v>523</v>
      </c>
      <c r="C85" s="570" t="s">
        <v>647</v>
      </c>
      <c r="D85" s="1002">
        <v>1130816</v>
      </c>
      <c r="E85" s="421">
        <v>211327</v>
      </c>
      <c r="F85" s="421">
        <v>230659</v>
      </c>
      <c r="G85" s="421">
        <v>343611</v>
      </c>
      <c r="H85" s="421">
        <v>528044</v>
      </c>
      <c r="I85" s="421">
        <v>0</v>
      </c>
      <c r="J85" s="421">
        <v>4646124</v>
      </c>
      <c r="K85" s="1003">
        <v>0</v>
      </c>
      <c r="L85" s="421">
        <v>1732606</v>
      </c>
      <c r="M85" s="421">
        <v>28307</v>
      </c>
      <c r="N85" s="421">
        <v>77192</v>
      </c>
      <c r="O85" s="421">
        <v>0</v>
      </c>
      <c r="P85" s="421">
        <v>63238</v>
      </c>
      <c r="Q85" s="421">
        <v>103870</v>
      </c>
      <c r="R85" s="421">
        <v>1479200</v>
      </c>
      <c r="S85" s="421">
        <v>124239</v>
      </c>
      <c r="T85" s="421">
        <v>221988</v>
      </c>
      <c r="U85" s="421">
        <v>357078</v>
      </c>
      <c r="V85" s="421">
        <v>432001</v>
      </c>
      <c r="W85" s="421">
        <v>3790</v>
      </c>
      <c r="X85" s="421">
        <v>183921</v>
      </c>
      <c r="Y85" s="421">
        <v>7914</v>
      </c>
      <c r="Z85" s="421">
        <v>94161</v>
      </c>
      <c r="AA85" s="421">
        <v>0</v>
      </c>
      <c r="AB85" s="421">
        <v>0</v>
      </c>
      <c r="AC85" s="421">
        <v>84884</v>
      </c>
      <c r="AD85" s="421">
        <v>51536</v>
      </c>
      <c r="AE85" s="421">
        <v>732337</v>
      </c>
      <c r="AF85" s="421">
        <v>299343</v>
      </c>
      <c r="AG85" s="421">
        <v>96368</v>
      </c>
      <c r="AH85" s="421">
        <v>15376</v>
      </c>
      <c r="AI85" s="421">
        <v>40618</v>
      </c>
      <c r="AJ85" s="421">
        <v>4685</v>
      </c>
      <c r="AK85" s="421">
        <v>1408953</v>
      </c>
      <c r="AL85" s="421">
        <v>495</v>
      </c>
      <c r="AM85" s="421">
        <v>241576</v>
      </c>
      <c r="AN85" s="421">
        <v>40960</v>
      </c>
      <c r="AO85" s="421">
        <v>221970</v>
      </c>
      <c r="AP85" s="421">
        <v>25885</v>
      </c>
      <c r="AQ85" s="421">
        <v>20378</v>
      </c>
      <c r="AR85" s="421">
        <v>2611614</v>
      </c>
      <c r="AS85" s="421">
        <v>291758</v>
      </c>
      <c r="AT85" s="421">
        <v>1435152</v>
      </c>
      <c r="AU85" s="421">
        <v>576591</v>
      </c>
      <c r="AV85" s="421">
        <v>151095</v>
      </c>
      <c r="AW85" s="421">
        <v>266473</v>
      </c>
      <c r="AX85" s="421">
        <v>184715</v>
      </c>
      <c r="AY85" s="421">
        <v>4827</v>
      </c>
      <c r="AZ85" s="421">
        <v>140139</v>
      </c>
      <c r="BA85" s="421">
        <v>70062</v>
      </c>
      <c r="BB85" s="421">
        <v>30494</v>
      </c>
      <c r="BC85" s="421">
        <v>2651</v>
      </c>
      <c r="BD85" s="421">
        <v>4397</v>
      </c>
      <c r="BE85" s="421">
        <v>21</v>
      </c>
      <c r="BF85" s="421">
        <v>85594</v>
      </c>
      <c r="BG85" s="421">
        <v>9699</v>
      </c>
      <c r="BH85" s="421">
        <v>0</v>
      </c>
      <c r="BI85" s="421">
        <v>0</v>
      </c>
      <c r="BJ85" s="421">
        <v>5656</v>
      </c>
      <c r="BK85" s="421">
        <v>314182</v>
      </c>
      <c r="BL85" s="421">
        <v>1352</v>
      </c>
      <c r="BM85" s="421">
        <v>39241</v>
      </c>
      <c r="BN85" s="421">
        <v>591095</v>
      </c>
      <c r="BO85" s="421">
        <v>69052</v>
      </c>
      <c r="BP85" s="421">
        <v>6370449</v>
      </c>
      <c r="BQ85" s="421">
        <v>1187851</v>
      </c>
      <c r="BR85" s="421">
        <v>3936426</v>
      </c>
      <c r="BS85" s="421">
        <v>705366</v>
      </c>
      <c r="BT85" s="421">
        <v>1380455</v>
      </c>
      <c r="BU85" s="421">
        <v>87693</v>
      </c>
      <c r="BV85" s="421">
        <v>176224</v>
      </c>
      <c r="BW85" s="421">
        <v>968805</v>
      </c>
      <c r="BX85" s="421">
        <v>31007640</v>
      </c>
      <c r="BY85" s="421">
        <v>2135148</v>
      </c>
      <c r="BZ85" s="421">
        <v>391065</v>
      </c>
      <c r="CA85" s="421">
        <v>320023</v>
      </c>
      <c r="CB85" s="421">
        <v>352626</v>
      </c>
      <c r="CC85" s="421">
        <v>73095</v>
      </c>
      <c r="CD85" s="421">
        <v>734526</v>
      </c>
      <c r="CE85" s="421">
        <v>0</v>
      </c>
      <c r="CF85" s="421">
        <v>246676</v>
      </c>
      <c r="CG85" s="421">
        <v>75944</v>
      </c>
      <c r="CH85" s="421">
        <v>8104</v>
      </c>
      <c r="CI85" s="421">
        <v>82726</v>
      </c>
      <c r="CJ85" s="421">
        <v>336169</v>
      </c>
      <c r="CK85" s="421">
        <v>1097895</v>
      </c>
      <c r="CL85" s="421">
        <v>147417</v>
      </c>
      <c r="CM85" s="421">
        <v>787678</v>
      </c>
      <c r="CN85" s="421">
        <v>19770</v>
      </c>
      <c r="CO85" s="421">
        <v>232559</v>
      </c>
      <c r="CP85" s="421">
        <v>2203319</v>
      </c>
      <c r="CQ85" s="421">
        <v>1418598</v>
      </c>
      <c r="CR85" s="421">
        <v>591406</v>
      </c>
      <c r="CS85" s="421">
        <v>2595060</v>
      </c>
      <c r="CT85" s="421">
        <v>396347</v>
      </c>
      <c r="CU85" s="421">
        <v>463906</v>
      </c>
      <c r="CV85" s="421">
        <v>600165</v>
      </c>
      <c r="CW85" s="421">
        <v>824744</v>
      </c>
      <c r="CX85" s="421">
        <v>872393</v>
      </c>
      <c r="CY85" s="421">
        <v>292663</v>
      </c>
      <c r="CZ85" s="421">
        <v>1112326</v>
      </c>
      <c r="DA85" s="421">
        <v>2440674</v>
      </c>
      <c r="DB85" s="421">
        <v>174942</v>
      </c>
      <c r="DC85" s="421">
        <v>616699</v>
      </c>
      <c r="DD85" s="421">
        <v>383073</v>
      </c>
      <c r="DE85" s="421">
        <v>794384</v>
      </c>
      <c r="DF85" s="421">
        <v>0</v>
      </c>
      <c r="DG85" s="421">
        <v>119410</v>
      </c>
      <c r="DH85" s="1004">
        <v>90933749</v>
      </c>
      <c r="DI85" s="421">
        <v>0</v>
      </c>
      <c r="DJ85" s="421">
        <v>0</v>
      </c>
      <c r="DK85" s="421">
        <v>0</v>
      </c>
      <c r="DL85" s="421">
        <v>0</v>
      </c>
      <c r="DM85" s="1003">
        <v>0</v>
      </c>
      <c r="DN85" s="421">
        <v>0</v>
      </c>
      <c r="DO85" s="421">
        <v>0</v>
      </c>
      <c r="DP85" s="421">
        <v>0</v>
      </c>
      <c r="DQ85" s="421">
        <v>90933749</v>
      </c>
      <c r="DR85" s="421">
        <v>0</v>
      </c>
      <c r="DS85" s="421">
        <v>0</v>
      </c>
      <c r="DT85" s="421">
        <v>90933749</v>
      </c>
      <c r="DU85" s="421">
        <v>0</v>
      </c>
      <c r="DV85" s="422">
        <v>0</v>
      </c>
      <c r="DW85" s="287">
        <v>90933749</v>
      </c>
      <c r="DX85" s="288"/>
      <c r="DY85" s="416"/>
    </row>
    <row r="86" spans="2:129" ht="12.75" hidden="1" thickTop="1">
      <c r="B86" s="562" t="s">
        <v>524</v>
      </c>
      <c r="C86" s="563" t="s">
        <v>648</v>
      </c>
      <c r="D86" s="429">
        <v>76632</v>
      </c>
      <c r="E86" s="416">
        <v>76126</v>
      </c>
      <c r="F86" s="416">
        <v>5209</v>
      </c>
      <c r="G86" s="416">
        <v>4771</v>
      </c>
      <c r="H86" s="416">
        <v>41565</v>
      </c>
      <c r="I86" s="416">
        <v>0</v>
      </c>
      <c r="J86" s="416">
        <v>7378</v>
      </c>
      <c r="K86" s="417">
        <v>0</v>
      </c>
      <c r="L86" s="416">
        <v>267395</v>
      </c>
      <c r="M86" s="416">
        <v>2337</v>
      </c>
      <c r="N86" s="416">
        <v>39407</v>
      </c>
      <c r="O86" s="416">
        <v>0</v>
      </c>
      <c r="P86" s="416">
        <v>3682</v>
      </c>
      <c r="Q86" s="416">
        <v>5757</v>
      </c>
      <c r="R86" s="416">
        <v>218914</v>
      </c>
      <c r="S86" s="416">
        <v>27192</v>
      </c>
      <c r="T86" s="416">
        <v>137564</v>
      </c>
      <c r="U86" s="416">
        <v>153496</v>
      </c>
      <c r="V86" s="416">
        <v>43420</v>
      </c>
      <c r="W86" s="416">
        <v>1967</v>
      </c>
      <c r="X86" s="416">
        <v>182512</v>
      </c>
      <c r="Y86" s="416">
        <v>6316</v>
      </c>
      <c r="Z86" s="416">
        <v>56251</v>
      </c>
      <c r="AA86" s="416">
        <v>0</v>
      </c>
      <c r="AB86" s="416">
        <v>0</v>
      </c>
      <c r="AC86" s="416">
        <v>21199</v>
      </c>
      <c r="AD86" s="416">
        <v>17898</v>
      </c>
      <c r="AE86" s="416">
        <v>11471680</v>
      </c>
      <c r="AF86" s="416">
        <v>6574493</v>
      </c>
      <c r="AG86" s="416">
        <v>30294</v>
      </c>
      <c r="AH86" s="416">
        <v>8072</v>
      </c>
      <c r="AI86" s="416">
        <v>3244</v>
      </c>
      <c r="AJ86" s="416">
        <v>1330</v>
      </c>
      <c r="AK86" s="416">
        <v>235002</v>
      </c>
      <c r="AL86" s="416">
        <v>201</v>
      </c>
      <c r="AM86" s="416">
        <v>161381</v>
      </c>
      <c r="AN86" s="416">
        <v>64969</v>
      </c>
      <c r="AO86" s="416">
        <v>88095</v>
      </c>
      <c r="AP86" s="416">
        <v>24967</v>
      </c>
      <c r="AQ86" s="416">
        <v>25252</v>
      </c>
      <c r="AR86" s="416">
        <v>12593851</v>
      </c>
      <c r="AS86" s="416">
        <v>47603</v>
      </c>
      <c r="AT86" s="416">
        <v>314471</v>
      </c>
      <c r="AU86" s="416">
        <v>128359</v>
      </c>
      <c r="AV86" s="416">
        <v>30874</v>
      </c>
      <c r="AW86" s="416">
        <v>46093</v>
      </c>
      <c r="AX86" s="416">
        <v>61269</v>
      </c>
      <c r="AY86" s="416">
        <v>468</v>
      </c>
      <c r="AZ86" s="416">
        <v>39311</v>
      </c>
      <c r="BA86" s="416">
        <v>7673</v>
      </c>
      <c r="BB86" s="416">
        <v>9714</v>
      </c>
      <c r="BC86" s="416">
        <v>737</v>
      </c>
      <c r="BD86" s="416">
        <v>635</v>
      </c>
      <c r="BE86" s="416">
        <v>2</v>
      </c>
      <c r="BF86" s="416">
        <v>9728</v>
      </c>
      <c r="BG86" s="416">
        <v>7382</v>
      </c>
      <c r="BH86" s="416">
        <v>0</v>
      </c>
      <c r="BI86" s="416">
        <v>0</v>
      </c>
      <c r="BJ86" s="416">
        <v>7428</v>
      </c>
      <c r="BK86" s="416">
        <v>362877</v>
      </c>
      <c r="BL86" s="416">
        <v>1777</v>
      </c>
      <c r="BM86" s="416">
        <v>2905</v>
      </c>
      <c r="BN86" s="416">
        <v>11370</v>
      </c>
      <c r="BO86" s="416">
        <v>1089341</v>
      </c>
      <c r="BP86" s="416">
        <v>198022</v>
      </c>
      <c r="BQ86" s="416">
        <v>35374</v>
      </c>
      <c r="BR86" s="416">
        <v>186043</v>
      </c>
      <c r="BS86" s="416">
        <v>52336</v>
      </c>
      <c r="BT86" s="416">
        <v>860872</v>
      </c>
      <c r="BU86" s="416">
        <v>63317</v>
      </c>
      <c r="BV86" s="416">
        <v>10913</v>
      </c>
      <c r="BW86" s="416">
        <v>13878</v>
      </c>
      <c r="BX86" s="416">
        <v>126872</v>
      </c>
      <c r="BY86" s="416">
        <v>49844</v>
      </c>
      <c r="BZ86" s="416">
        <v>3056</v>
      </c>
      <c r="CA86" s="416">
        <v>2573</v>
      </c>
      <c r="CB86" s="416">
        <v>3988</v>
      </c>
      <c r="CC86" s="416">
        <v>1253</v>
      </c>
      <c r="CD86" s="416">
        <v>830900</v>
      </c>
      <c r="CE86" s="416">
        <v>629158</v>
      </c>
      <c r="CF86" s="416">
        <v>18822528</v>
      </c>
      <c r="CG86" s="416">
        <v>27050</v>
      </c>
      <c r="CH86" s="416">
        <v>333</v>
      </c>
      <c r="CI86" s="416">
        <v>3200</v>
      </c>
      <c r="CJ86" s="416">
        <v>15478</v>
      </c>
      <c r="CK86" s="416">
        <v>40318</v>
      </c>
      <c r="CL86" s="416">
        <v>3243</v>
      </c>
      <c r="CM86" s="416">
        <v>9632</v>
      </c>
      <c r="CN86" s="416">
        <v>320</v>
      </c>
      <c r="CO86" s="416">
        <v>13310</v>
      </c>
      <c r="CP86" s="416">
        <v>27540</v>
      </c>
      <c r="CQ86" s="416">
        <v>27155</v>
      </c>
      <c r="CR86" s="416">
        <v>37688</v>
      </c>
      <c r="CS86" s="416">
        <v>85330</v>
      </c>
      <c r="CT86" s="416">
        <v>8846</v>
      </c>
      <c r="CU86" s="416">
        <v>10850</v>
      </c>
      <c r="CV86" s="416">
        <v>12898</v>
      </c>
      <c r="CW86" s="416">
        <v>5423</v>
      </c>
      <c r="CX86" s="416">
        <v>6013</v>
      </c>
      <c r="CY86" s="416">
        <v>59306</v>
      </c>
      <c r="CZ86" s="416">
        <v>15857</v>
      </c>
      <c r="DA86" s="416">
        <v>18855</v>
      </c>
      <c r="DB86" s="416">
        <v>34495</v>
      </c>
      <c r="DC86" s="416">
        <v>9578</v>
      </c>
      <c r="DD86" s="416">
        <v>7030</v>
      </c>
      <c r="DE86" s="416">
        <v>7876</v>
      </c>
      <c r="DF86" s="416">
        <v>102074</v>
      </c>
      <c r="DG86" s="416">
        <v>3882</v>
      </c>
      <c r="DH86" s="897">
        <v>57344343</v>
      </c>
      <c r="DI86" s="416">
        <v>25673</v>
      </c>
      <c r="DJ86" s="416">
        <v>1732196</v>
      </c>
      <c r="DK86" s="416">
        <v>709</v>
      </c>
      <c r="DL86" s="416">
        <v>0</v>
      </c>
      <c r="DM86" s="417">
        <v>6911</v>
      </c>
      <c r="DN86" s="416">
        <v>7414461</v>
      </c>
      <c r="DO86" s="416">
        <v>143926</v>
      </c>
      <c r="DP86" s="416">
        <v>9323876</v>
      </c>
      <c r="DQ86" s="416">
        <v>66668219</v>
      </c>
      <c r="DR86" s="416">
        <v>7440749</v>
      </c>
      <c r="DS86" s="416">
        <v>16764625</v>
      </c>
      <c r="DT86" s="416">
        <v>74108968</v>
      </c>
      <c r="DU86" s="416">
        <v>-7229732</v>
      </c>
      <c r="DV86" s="419">
        <v>9534893</v>
      </c>
      <c r="DW86" s="285">
        <v>66879236</v>
      </c>
      <c r="DX86" s="286"/>
      <c r="DY86" s="416"/>
    </row>
    <row r="87" spans="2:129" ht="12.75" hidden="1" thickTop="1">
      <c r="B87" s="562" t="s">
        <v>525</v>
      </c>
      <c r="C87" s="563" t="s">
        <v>649</v>
      </c>
      <c r="D87" s="429">
        <v>250</v>
      </c>
      <c r="E87" s="416">
        <v>0</v>
      </c>
      <c r="F87" s="416">
        <v>115631</v>
      </c>
      <c r="G87" s="416">
        <v>18482</v>
      </c>
      <c r="H87" s="416">
        <v>17723</v>
      </c>
      <c r="I87" s="416">
        <v>0</v>
      </c>
      <c r="J87" s="416">
        <v>50643</v>
      </c>
      <c r="K87" s="417">
        <v>0</v>
      </c>
      <c r="L87" s="416">
        <v>80343</v>
      </c>
      <c r="M87" s="416">
        <v>1582</v>
      </c>
      <c r="N87" s="416">
        <v>5296</v>
      </c>
      <c r="O87" s="416">
        <v>0</v>
      </c>
      <c r="P87" s="416">
        <v>16463</v>
      </c>
      <c r="Q87" s="416">
        <v>73086</v>
      </c>
      <c r="R87" s="416">
        <v>37509</v>
      </c>
      <c r="S87" s="416">
        <v>55947</v>
      </c>
      <c r="T87" s="416">
        <v>28466</v>
      </c>
      <c r="U87" s="416">
        <v>64521</v>
      </c>
      <c r="V87" s="416">
        <v>274106</v>
      </c>
      <c r="W87" s="416">
        <v>740</v>
      </c>
      <c r="X87" s="416">
        <v>38595</v>
      </c>
      <c r="Y87" s="416">
        <v>1608</v>
      </c>
      <c r="Z87" s="416">
        <v>17121</v>
      </c>
      <c r="AA87" s="416">
        <v>0</v>
      </c>
      <c r="AB87" s="416">
        <v>0</v>
      </c>
      <c r="AC87" s="416">
        <v>220729</v>
      </c>
      <c r="AD87" s="416">
        <v>21407</v>
      </c>
      <c r="AE87" s="416">
        <v>617948</v>
      </c>
      <c r="AF87" s="416">
        <v>244360</v>
      </c>
      <c r="AG87" s="416">
        <v>85223</v>
      </c>
      <c r="AH87" s="416">
        <v>9838</v>
      </c>
      <c r="AI87" s="416">
        <v>2736</v>
      </c>
      <c r="AJ87" s="416">
        <v>791</v>
      </c>
      <c r="AK87" s="416">
        <v>40529</v>
      </c>
      <c r="AL87" s="416">
        <v>223</v>
      </c>
      <c r="AM87" s="416">
        <v>138117</v>
      </c>
      <c r="AN87" s="416">
        <v>3623</v>
      </c>
      <c r="AO87" s="416">
        <v>43219</v>
      </c>
      <c r="AP87" s="416">
        <v>5962</v>
      </c>
      <c r="AQ87" s="416">
        <v>1859</v>
      </c>
      <c r="AR87" s="416">
        <v>441592</v>
      </c>
      <c r="AS87" s="416">
        <v>49610</v>
      </c>
      <c r="AT87" s="416">
        <v>730086</v>
      </c>
      <c r="AU87" s="416">
        <v>83656</v>
      </c>
      <c r="AV87" s="416">
        <v>45959</v>
      </c>
      <c r="AW87" s="416">
        <v>71314</v>
      </c>
      <c r="AX87" s="416">
        <v>119774</v>
      </c>
      <c r="AY87" s="416">
        <v>953</v>
      </c>
      <c r="AZ87" s="416">
        <v>56750</v>
      </c>
      <c r="BA87" s="416">
        <v>46113</v>
      </c>
      <c r="BB87" s="416">
        <v>15539</v>
      </c>
      <c r="BC87" s="416">
        <v>2261</v>
      </c>
      <c r="BD87" s="416">
        <v>3767</v>
      </c>
      <c r="BE87" s="416">
        <v>11</v>
      </c>
      <c r="BF87" s="416">
        <v>28832</v>
      </c>
      <c r="BG87" s="416">
        <v>45543</v>
      </c>
      <c r="BH87" s="416">
        <v>0</v>
      </c>
      <c r="BI87" s="416">
        <v>0</v>
      </c>
      <c r="BJ87" s="416">
        <v>3536</v>
      </c>
      <c r="BK87" s="416">
        <v>54546</v>
      </c>
      <c r="BL87" s="416">
        <v>2328</v>
      </c>
      <c r="BM87" s="416">
        <v>7051</v>
      </c>
      <c r="BN87" s="416">
        <v>18011</v>
      </c>
      <c r="BO87" s="416">
        <v>0</v>
      </c>
      <c r="BP87" s="416">
        <v>79411</v>
      </c>
      <c r="BQ87" s="416">
        <v>34594</v>
      </c>
      <c r="BR87" s="416">
        <v>135844</v>
      </c>
      <c r="BS87" s="416">
        <v>17583</v>
      </c>
      <c r="BT87" s="416">
        <v>176943</v>
      </c>
      <c r="BU87" s="416">
        <v>5361</v>
      </c>
      <c r="BV87" s="416">
        <v>16778</v>
      </c>
      <c r="BW87" s="416">
        <v>154470</v>
      </c>
      <c r="BX87" s="416">
        <v>5601285</v>
      </c>
      <c r="BY87" s="416">
        <v>577633</v>
      </c>
      <c r="BZ87" s="416">
        <v>33592</v>
      </c>
      <c r="CA87" s="416">
        <v>12048</v>
      </c>
      <c r="CB87" s="416">
        <v>456</v>
      </c>
      <c r="CC87" s="416">
        <v>1912</v>
      </c>
      <c r="CD87" s="416">
        <v>118702</v>
      </c>
      <c r="CE87" s="416">
        <v>576</v>
      </c>
      <c r="CF87" s="416">
        <v>49475</v>
      </c>
      <c r="CG87" s="416">
        <v>322628</v>
      </c>
      <c r="CH87" s="416">
        <v>11287</v>
      </c>
      <c r="CI87" s="416">
        <v>14666</v>
      </c>
      <c r="CJ87" s="416">
        <v>54144</v>
      </c>
      <c r="CK87" s="416">
        <v>911752</v>
      </c>
      <c r="CL87" s="416">
        <v>148311</v>
      </c>
      <c r="CM87" s="416">
        <v>290543</v>
      </c>
      <c r="CN87" s="416">
        <v>10513</v>
      </c>
      <c r="CO87" s="416">
        <v>443637</v>
      </c>
      <c r="CP87" s="416">
        <v>358969</v>
      </c>
      <c r="CQ87" s="416">
        <v>708299</v>
      </c>
      <c r="CR87" s="416">
        <v>370167</v>
      </c>
      <c r="CS87" s="416">
        <v>719041</v>
      </c>
      <c r="CT87" s="416">
        <v>11450</v>
      </c>
      <c r="CU87" s="416">
        <v>27037</v>
      </c>
      <c r="CV87" s="416">
        <v>350177</v>
      </c>
      <c r="CW87" s="416">
        <v>278867</v>
      </c>
      <c r="CX87" s="416">
        <v>220754</v>
      </c>
      <c r="CY87" s="416">
        <v>68214</v>
      </c>
      <c r="CZ87" s="416">
        <v>489529</v>
      </c>
      <c r="DA87" s="416">
        <v>279235</v>
      </c>
      <c r="DB87" s="416">
        <v>59851</v>
      </c>
      <c r="DC87" s="416">
        <v>45351</v>
      </c>
      <c r="DD87" s="416">
        <v>64622</v>
      </c>
      <c r="DE87" s="416">
        <v>66484</v>
      </c>
      <c r="DF87" s="416">
        <v>5841</v>
      </c>
      <c r="DG87" s="416">
        <v>29428</v>
      </c>
      <c r="DH87" s="897">
        <v>17539368</v>
      </c>
      <c r="DI87" s="416">
        <v>98593</v>
      </c>
      <c r="DJ87" s="416">
        <v>5179943</v>
      </c>
      <c r="DK87" s="416">
        <v>693</v>
      </c>
      <c r="DL87" s="416">
        <v>0</v>
      </c>
      <c r="DM87" s="417">
        <v>748</v>
      </c>
      <c r="DN87" s="416">
        <v>90175</v>
      </c>
      <c r="DO87" s="416">
        <v>848</v>
      </c>
      <c r="DP87" s="416">
        <v>5371000</v>
      </c>
      <c r="DQ87" s="416">
        <v>22910368</v>
      </c>
      <c r="DR87" s="416">
        <v>1796737</v>
      </c>
      <c r="DS87" s="416">
        <v>7167737</v>
      </c>
      <c r="DT87" s="416">
        <v>24707105</v>
      </c>
      <c r="DU87" s="416">
        <v>-3771703</v>
      </c>
      <c r="DV87" s="419">
        <v>3396034</v>
      </c>
      <c r="DW87" s="285">
        <v>20935402</v>
      </c>
      <c r="DX87" s="286"/>
      <c r="DY87" s="416"/>
    </row>
    <row r="88" spans="2:129" ht="12.75" hidden="1" thickTop="1">
      <c r="B88" s="562" t="s">
        <v>526</v>
      </c>
      <c r="C88" s="563" t="s">
        <v>650</v>
      </c>
      <c r="D88" s="429">
        <v>2462</v>
      </c>
      <c r="E88" s="416">
        <v>3716</v>
      </c>
      <c r="F88" s="416">
        <v>392</v>
      </c>
      <c r="G88" s="416">
        <v>308</v>
      </c>
      <c r="H88" s="416">
        <v>1924</v>
      </c>
      <c r="I88" s="416">
        <v>0</v>
      </c>
      <c r="J88" s="416">
        <v>383</v>
      </c>
      <c r="K88" s="417">
        <v>0</v>
      </c>
      <c r="L88" s="416">
        <v>37872</v>
      </c>
      <c r="M88" s="416">
        <v>298</v>
      </c>
      <c r="N88" s="416">
        <v>1678</v>
      </c>
      <c r="O88" s="416">
        <v>0</v>
      </c>
      <c r="P88" s="416">
        <v>448</v>
      </c>
      <c r="Q88" s="416">
        <v>1368</v>
      </c>
      <c r="R88" s="416">
        <v>7638</v>
      </c>
      <c r="S88" s="416">
        <v>2650</v>
      </c>
      <c r="T88" s="416">
        <v>10004</v>
      </c>
      <c r="U88" s="416">
        <v>18657</v>
      </c>
      <c r="V88" s="416">
        <v>7337</v>
      </c>
      <c r="W88" s="416">
        <v>89</v>
      </c>
      <c r="X88" s="416">
        <v>3299</v>
      </c>
      <c r="Y88" s="416">
        <v>327</v>
      </c>
      <c r="Z88" s="416">
        <v>2597</v>
      </c>
      <c r="AA88" s="416">
        <v>0</v>
      </c>
      <c r="AB88" s="416">
        <v>0</v>
      </c>
      <c r="AC88" s="416">
        <v>1604</v>
      </c>
      <c r="AD88" s="416">
        <v>1306</v>
      </c>
      <c r="AE88" s="416">
        <v>138508</v>
      </c>
      <c r="AF88" s="416">
        <v>35523</v>
      </c>
      <c r="AG88" s="416">
        <v>3892</v>
      </c>
      <c r="AH88" s="416">
        <v>647</v>
      </c>
      <c r="AI88" s="416">
        <v>335</v>
      </c>
      <c r="AJ88" s="416">
        <v>77</v>
      </c>
      <c r="AK88" s="416">
        <v>9755</v>
      </c>
      <c r="AL88" s="416">
        <v>15</v>
      </c>
      <c r="AM88" s="416">
        <v>6820</v>
      </c>
      <c r="AN88" s="416">
        <v>1063</v>
      </c>
      <c r="AO88" s="416">
        <v>2269</v>
      </c>
      <c r="AP88" s="416">
        <v>749</v>
      </c>
      <c r="AQ88" s="416">
        <v>604</v>
      </c>
      <c r="AR88" s="416">
        <v>47961</v>
      </c>
      <c r="AS88" s="416">
        <v>5293</v>
      </c>
      <c r="AT88" s="416">
        <v>9730</v>
      </c>
      <c r="AU88" s="416">
        <v>4462</v>
      </c>
      <c r="AV88" s="416">
        <v>1431</v>
      </c>
      <c r="AW88" s="416">
        <v>2277</v>
      </c>
      <c r="AX88" s="416">
        <v>2116</v>
      </c>
      <c r="AY88" s="416">
        <v>48</v>
      </c>
      <c r="AZ88" s="416">
        <v>2412</v>
      </c>
      <c r="BA88" s="416">
        <v>1200</v>
      </c>
      <c r="BB88" s="416">
        <v>767</v>
      </c>
      <c r="BC88" s="416">
        <v>57</v>
      </c>
      <c r="BD88" s="416">
        <v>90</v>
      </c>
      <c r="BE88" s="416">
        <v>0</v>
      </c>
      <c r="BF88" s="416">
        <v>1048</v>
      </c>
      <c r="BG88" s="416">
        <v>625</v>
      </c>
      <c r="BH88" s="416">
        <v>0</v>
      </c>
      <c r="BI88" s="416">
        <v>0</v>
      </c>
      <c r="BJ88" s="416">
        <v>303</v>
      </c>
      <c r="BK88" s="416">
        <v>15866</v>
      </c>
      <c r="BL88" s="416">
        <v>83</v>
      </c>
      <c r="BM88" s="416">
        <v>233</v>
      </c>
      <c r="BN88" s="416">
        <v>1489</v>
      </c>
      <c r="BO88" s="416">
        <v>970</v>
      </c>
      <c r="BP88" s="416">
        <v>24615</v>
      </c>
      <c r="BQ88" s="416">
        <v>5740</v>
      </c>
      <c r="BR88" s="416">
        <v>14878</v>
      </c>
      <c r="BS88" s="416">
        <v>4609</v>
      </c>
      <c r="BT88" s="416">
        <v>11865</v>
      </c>
      <c r="BU88" s="416">
        <v>2325</v>
      </c>
      <c r="BV88" s="416">
        <v>574</v>
      </c>
      <c r="BW88" s="416">
        <v>532</v>
      </c>
      <c r="BX88" s="416">
        <v>9175</v>
      </c>
      <c r="BY88" s="416">
        <v>3050</v>
      </c>
      <c r="BZ88" s="416">
        <v>154</v>
      </c>
      <c r="CA88" s="416">
        <v>196</v>
      </c>
      <c r="CB88" s="416">
        <v>248</v>
      </c>
      <c r="CC88" s="416">
        <v>982</v>
      </c>
      <c r="CD88" s="416">
        <v>11355</v>
      </c>
      <c r="CE88" s="416">
        <v>6359</v>
      </c>
      <c r="CF88" s="416">
        <v>2223</v>
      </c>
      <c r="CG88" s="416">
        <v>1135</v>
      </c>
      <c r="CH88" s="416">
        <v>392</v>
      </c>
      <c r="CI88" s="416">
        <v>221</v>
      </c>
      <c r="CJ88" s="416">
        <v>1608</v>
      </c>
      <c r="CK88" s="416">
        <v>9879</v>
      </c>
      <c r="CL88" s="416">
        <v>206</v>
      </c>
      <c r="CM88" s="416">
        <v>1180</v>
      </c>
      <c r="CN88" s="416">
        <v>24</v>
      </c>
      <c r="CO88" s="416">
        <v>2270</v>
      </c>
      <c r="CP88" s="416">
        <v>2425</v>
      </c>
      <c r="CQ88" s="416">
        <v>1640</v>
      </c>
      <c r="CR88" s="416">
        <v>3139</v>
      </c>
      <c r="CS88" s="416">
        <v>21309</v>
      </c>
      <c r="CT88" s="416">
        <v>1557</v>
      </c>
      <c r="CU88" s="416">
        <v>1730</v>
      </c>
      <c r="CV88" s="416">
        <v>1714</v>
      </c>
      <c r="CW88" s="416">
        <v>7062</v>
      </c>
      <c r="CX88" s="416">
        <v>624</v>
      </c>
      <c r="CY88" s="416">
        <v>3752</v>
      </c>
      <c r="CZ88" s="416">
        <v>1399</v>
      </c>
      <c r="DA88" s="416">
        <v>1426</v>
      </c>
      <c r="DB88" s="416">
        <v>7353</v>
      </c>
      <c r="DC88" s="416">
        <v>2008</v>
      </c>
      <c r="DD88" s="416">
        <v>568</v>
      </c>
      <c r="DE88" s="416">
        <v>551</v>
      </c>
      <c r="DF88" s="416">
        <v>11060</v>
      </c>
      <c r="DG88" s="416">
        <v>112</v>
      </c>
      <c r="DH88" s="897">
        <v>590299</v>
      </c>
      <c r="DI88" s="416">
        <v>31288</v>
      </c>
      <c r="DJ88" s="416">
        <v>743394</v>
      </c>
      <c r="DK88" s="416">
        <v>1120</v>
      </c>
      <c r="DL88" s="416">
        <v>0</v>
      </c>
      <c r="DM88" s="417">
        <v>6792</v>
      </c>
      <c r="DN88" s="416">
        <v>271037</v>
      </c>
      <c r="DO88" s="416">
        <v>7000</v>
      </c>
      <c r="DP88" s="416">
        <v>1060631</v>
      </c>
      <c r="DQ88" s="416">
        <v>1650930</v>
      </c>
      <c r="DR88" s="416">
        <v>254513</v>
      </c>
      <c r="DS88" s="416">
        <v>1315144</v>
      </c>
      <c r="DT88" s="416">
        <v>1905443</v>
      </c>
      <c r="DU88" s="416">
        <v>-17663</v>
      </c>
      <c r="DV88" s="419">
        <v>1297481</v>
      </c>
      <c r="DW88" s="285">
        <v>1887780</v>
      </c>
      <c r="DX88" s="286"/>
      <c r="DY88" s="416"/>
    </row>
    <row r="89" spans="2:129" ht="12.75" hidden="1" thickTop="1">
      <c r="B89" s="562" t="s">
        <v>527</v>
      </c>
      <c r="C89" s="563" t="s">
        <v>651</v>
      </c>
      <c r="D89" s="429">
        <v>12727</v>
      </c>
      <c r="E89" s="416">
        <v>18878</v>
      </c>
      <c r="F89" s="416">
        <v>2014</v>
      </c>
      <c r="G89" s="416">
        <v>2023</v>
      </c>
      <c r="H89" s="416">
        <v>12119</v>
      </c>
      <c r="I89" s="416">
        <v>0</v>
      </c>
      <c r="J89" s="416">
        <v>1557</v>
      </c>
      <c r="K89" s="417">
        <v>0</v>
      </c>
      <c r="L89" s="416">
        <v>318409</v>
      </c>
      <c r="M89" s="416">
        <v>1831</v>
      </c>
      <c r="N89" s="416">
        <v>48028</v>
      </c>
      <c r="O89" s="416">
        <v>0</v>
      </c>
      <c r="P89" s="416">
        <v>3897</v>
      </c>
      <c r="Q89" s="416">
        <v>10468</v>
      </c>
      <c r="R89" s="416">
        <v>36637</v>
      </c>
      <c r="S89" s="416">
        <v>11079</v>
      </c>
      <c r="T89" s="416">
        <v>47990</v>
      </c>
      <c r="U89" s="416">
        <v>95287</v>
      </c>
      <c r="V89" s="416">
        <v>34139</v>
      </c>
      <c r="W89" s="416">
        <v>1070</v>
      </c>
      <c r="X89" s="416">
        <v>27458</v>
      </c>
      <c r="Y89" s="416">
        <v>1028</v>
      </c>
      <c r="Z89" s="416">
        <v>10291</v>
      </c>
      <c r="AA89" s="416">
        <v>0</v>
      </c>
      <c r="AB89" s="416">
        <v>0</v>
      </c>
      <c r="AC89" s="416">
        <v>8130</v>
      </c>
      <c r="AD89" s="416">
        <v>6151</v>
      </c>
      <c r="AE89" s="416">
        <v>7249609</v>
      </c>
      <c r="AF89" s="416">
        <v>172209</v>
      </c>
      <c r="AG89" s="416">
        <v>40898</v>
      </c>
      <c r="AH89" s="416">
        <v>4252</v>
      </c>
      <c r="AI89" s="416">
        <v>3526</v>
      </c>
      <c r="AJ89" s="416">
        <v>628</v>
      </c>
      <c r="AK89" s="416">
        <v>38532</v>
      </c>
      <c r="AL89" s="416">
        <v>104</v>
      </c>
      <c r="AM89" s="416">
        <v>45955</v>
      </c>
      <c r="AN89" s="416">
        <v>5030</v>
      </c>
      <c r="AO89" s="416">
        <v>14577</v>
      </c>
      <c r="AP89" s="416">
        <v>3928</v>
      </c>
      <c r="AQ89" s="416">
        <v>3284</v>
      </c>
      <c r="AR89" s="416">
        <v>914380</v>
      </c>
      <c r="AS89" s="416">
        <v>91945</v>
      </c>
      <c r="AT89" s="416">
        <v>64153</v>
      </c>
      <c r="AU89" s="416">
        <v>28353</v>
      </c>
      <c r="AV89" s="416">
        <v>8221</v>
      </c>
      <c r="AW89" s="416">
        <v>11754</v>
      </c>
      <c r="AX89" s="416">
        <v>14090</v>
      </c>
      <c r="AY89" s="416">
        <v>200</v>
      </c>
      <c r="AZ89" s="416">
        <v>15213</v>
      </c>
      <c r="BA89" s="416">
        <v>4954</v>
      </c>
      <c r="BB89" s="416">
        <v>6940</v>
      </c>
      <c r="BC89" s="416">
        <v>347</v>
      </c>
      <c r="BD89" s="416">
        <v>474</v>
      </c>
      <c r="BE89" s="416">
        <v>1</v>
      </c>
      <c r="BF89" s="416">
        <v>5868</v>
      </c>
      <c r="BG89" s="416">
        <v>3726</v>
      </c>
      <c r="BH89" s="416">
        <v>0</v>
      </c>
      <c r="BI89" s="416">
        <v>0</v>
      </c>
      <c r="BJ89" s="416">
        <v>1400</v>
      </c>
      <c r="BK89" s="416">
        <v>76633</v>
      </c>
      <c r="BL89" s="416">
        <v>436</v>
      </c>
      <c r="BM89" s="416">
        <v>1516</v>
      </c>
      <c r="BN89" s="416">
        <v>8235</v>
      </c>
      <c r="BO89" s="416">
        <v>81776</v>
      </c>
      <c r="BP89" s="416">
        <v>72418</v>
      </c>
      <c r="BQ89" s="416">
        <v>17233</v>
      </c>
      <c r="BR89" s="416">
        <v>56682</v>
      </c>
      <c r="BS89" s="416">
        <v>17205</v>
      </c>
      <c r="BT89" s="416">
        <v>217742</v>
      </c>
      <c r="BU89" s="416">
        <v>60670</v>
      </c>
      <c r="BV89" s="416">
        <v>2397</v>
      </c>
      <c r="BW89" s="416">
        <v>1843</v>
      </c>
      <c r="BX89" s="416">
        <v>52993</v>
      </c>
      <c r="BY89" s="416">
        <v>20935</v>
      </c>
      <c r="BZ89" s="416">
        <v>1137</v>
      </c>
      <c r="CA89" s="416">
        <v>1314</v>
      </c>
      <c r="CB89" s="416">
        <v>1907</v>
      </c>
      <c r="CC89" s="416">
        <v>635</v>
      </c>
      <c r="CD89" s="416">
        <v>8535</v>
      </c>
      <c r="CE89" s="416">
        <v>24725</v>
      </c>
      <c r="CF89" s="416">
        <v>3396</v>
      </c>
      <c r="CG89" s="416">
        <v>2901</v>
      </c>
      <c r="CH89" s="416">
        <v>129</v>
      </c>
      <c r="CI89" s="416">
        <v>1121</v>
      </c>
      <c r="CJ89" s="416">
        <v>9355</v>
      </c>
      <c r="CK89" s="416">
        <v>12141</v>
      </c>
      <c r="CL89" s="416">
        <v>7068</v>
      </c>
      <c r="CM89" s="416">
        <v>8889</v>
      </c>
      <c r="CN89" s="416">
        <v>250</v>
      </c>
      <c r="CO89" s="416">
        <v>13199</v>
      </c>
      <c r="CP89" s="416">
        <v>267115</v>
      </c>
      <c r="CQ89" s="416">
        <v>10391</v>
      </c>
      <c r="CR89" s="416">
        <v>20644</v>
      </c>
      <c r="CS89" s="416">
        <v>60962</v>
      </c>
      <c r="CT89" s="416">
        <v>7480</v>
      </c>
      <c r="CU89" s="416">
        <v>7818</v>
      </c>
      <c r="CV89" s="416">
        <v>9745</v>
      </c>
      <c r="CW89" s="416">
        <v>7772</v>
      </c>
      <c r="CX89" s="416">
        <v>2331</v>
      </c>
      <c r="CY89" s="416">
        <v>14356</v>
      </c>
      <c r="CZ89" s="416">
        <v>5769</v>
      </c>
      <c r="DA89" s="416">
        <v>7870</v>
      </c>
      <c r="DB89" s="416">
        <v>38653</v>
      </c>
      <c r="DC89" s="416">
        <v>9642</v>
      </c>
      <c r="DD89" s="416">
        <v>1897</v>
      </c>
      <c r="DE89" s="416">
        <v>1775</v>
      </c>
      <c r="DF89" s="416">
        <v>40478</v>
      </c>
      <c r="DG89" s="416">
        <v>509</v>
      </c>
      <c r="DH89" s="897">
        <v>10766385</v>
      </c>
      <c r="DI89" s="416">
        <v>79317</v>
      </c>
      <c r="DJ89" s="416">
        <v>1627261</v>
      </c>
      <c r="DK89" s="416">
        <v>25429</v>
      </c>
      <c r="DL89" s="416">
        <v>0</v>
      </c>
      <c r="DM89" s="417">
        <v>9909</v>
      </c>
      <c r="DN89" s="416">
        <v>2346082</v>
      </c>
      <c r="DO89" s="416">
        <v>55991</v>
      </c>
      <c r="DP89" s="416">
        <v>4143989</v>
      </c>
      <c r="DQ89" s="416">
        <v>14910374</v>
      </c>
      <c r="DR89" s="416">
        <v>633742</v>
      </c>
      <c r="DS89" s="416">
        <v>4777731</v>
      </c>
      <c r="DT89" s="416">
        <v>15544116</v>
      </c>
      <c r="DU89" s="416">
        <v>-38663</v>
      </c>
      <c r="DV89" s="419">
        <v>4739068</v>
      </c>
      <c r="DW89" s="285">
        <v>15505453</v>
      </c>
      <c r="DX89" s="286"/>
      <c r="DY89" s="416"/>
    </row>
    <row r="90" spans="2:129" ht="12.75" hidden="1" thickTop="1">
      <c r="B90" s="562" t="s">
        <v>528</v>
      </c>
      <c r="C90" s="563" t="s">
        <v>652</v>
      </c>
      <c r="D90" s="429">
        <v>662</v>
      </c>
      <c r="E90" s="416">
        <v>0</v>
      </c>
      <c r="F90" s="416">
        <v>1131</v>
      </c>
      <c r="G90" s="416">
        <v>0</v>
      </c>
      <c r="H90" s="421">
        <v>23018</v>
      </c>
      <c r="I90" s="416">
        <v>0</v>
      </c>
      <c r="J90" s="416">
        <v>4054</v>
      </c>
      <c r="K90" s="417">
        <v>0</v>
      </c>
      <c r="L90" s="416">
        <v>98157</v>
      </c>
      <c r="M90" s="416">
        <v>2597</v>
      </c>
      <c r="N90" s="416">
        <v>15100</v>
      </c>
      <c r="O90" s="416">
        <v>0</v>
      </c>
      <c r="P90" s="416">
        <v>5088</v>
      </c>
      <c r="Q90" s="416">
        <v>5456</v>
      </c>
      <c r="R90" s="416">
        <v>34430</v>
      </c>
      <c r="S90" s="416">
        <v>18944</v>
      </c>
      <c r="T90" s="416">
        <v>143388</v>
      </c>
      <c r="U90" s="416">
        <v>18678</v>
      </c>
      <c r="V90" s="416">
        <v>65020</v>
      </c>
      <c r="W90" s="416">
        <v>3102</v>
      </c>
      <c r="X90" s="416">
        <v>78690</v>
      </c>
      <c r="Y90" s="416">
        <v>112</v>
      </c>
      <c r="Z90" s="416">
        <v>18784</v>
      </c>
      <c r="AA90" s="416">
        <v>0</v>
      </c>
      <c r="AB90" s="416">
        <v>0</v>
      </c>
      <c r="AC90" s="416">
        <v>25767</v>
      </c>
      <c r="AD90" s="416">
        <v>20355</v>
      </c>
      <c r="AE90" s="416">
        <v>38234</v>
      </c>
      <c r="AF90" s="416">
        <v>115692</v>
      </c>
      <c r="AG90" s="416">
        <v>94218</v>
      </c>
      <c r="AH90" s="416">
        <v>9259</v>
      </c>
      <c r="AI90" s="416">
        <v>1927</v>
      </c>
      <c r="AJ90" s="416">
        <v>6020</v>
      </c>
      <c r="AK90" s="416">
        <v>592</v>
      </c>
      <c r="AL90" s="416">
        <v>447</v>
      </c>
      <c r="AM90" s="416">
        <v>34221</v>
      </c>
      <c r="AN90" s="416">
        <v>0</v>
      </c>
      <c r="AO90" s="416">
        <v>187276</v>
      </c>
      <c r="AP90" s="416">
        <v>1548</v>
      </c>
      <c r="AQ90" s="416">
        <v>1366</v>
      </c>
      <c r="AR90" s="416">
        <v>419199</v>
      </c>
      <c r="AS90" s="416">
        <v>95363</v>
      </c>
      <c r="AT90" s="416">
        <v>18121</v>
      </c>
      <c r="AU90" s="416">
        <v>50389</v>
      </c>
      <c r="AV90" s="416">
        <v>19804</v>
      </c>
      <c r="AW90" s="416">
        <v>16395</v>
      </c>
      <c r="AX90" s="416">
        <v>30442</v>
      </c>
      <c r="AY90" s="416">
        <v>373</v>
      </c>
      <c r="AZ90" s="416">
        <v>188467</v>
      </c>
      <c r="BA90" s="416">
        <v>31147</v>
      </c>
      <c r="BB90" s="416">
        <v>16173</v>
      </c>
      <c r="BC90" s="416">
        <v>284</v>
      </c>
      <c r="BD90" s="416">
        <v>923</v>
      </c>
      <c r="BE90" s="416">
        <v>7</v>
      </c>
      <c r="BF90" s="416">
        <v>8183</v>
      </c>
      <c r="BG90" s="416">
        <v>6065</v>
      </c>
      <c r="BH90" s="416">
        <v>0</v>
      </c>
      <c r="BI90" s="416">
        <v>0</v>
      </c>
      <c r="BJ90" s="416">
        <v>5402</v>
      </c>
      <c r="BK90" s="416">
        <v>18649</v>
      </c>
      <c r="BL90" s="416">
        <v>628</v>
      </c>
      <c r="BM90" s="416">
        <v>2033</v>
      </c>
      <c r="BN90" s="416">
        <v>16247</v>
      </c>
      <c r="BO90" s="416">
        <v>1099</v>
      </c>
      <c r="BP90" s="416">
        <v>0</v>
      </c>
      <c r="BQ90" s="416">
        <v>0</v>
      </c>
      <c r="BR90" s="416">
        <v>2645</v>
      </c>
      <c r="BS90" s="416">
        <v>0</v>
      </c>
      <c r="BT90" s="416">
        <v>0</v>
      </c>
      <c r="BU90" s="416">
        <v>0</v>
      </c>
      <c r="BV90" s="416">
        <v>0</v>
      </c>
      <c r="BW90" s="416">
        <v>0</v>
      </c>
      <c r="BX90" s="416">
        <v>2913805</v>
      </c>
      <c r="BY90" s="416">
        <v>710</v>
      </c>
      <c r="BZ90" s="416">
        <v>0</v>
      </c>
      <c r="CA90" s="416">
        <v>0</v>
      </c>
      <c r="CB90" s="416">
        <v>0</v>
      </c>
      <c r="CC90" s="416">
        <v>389088</v>
      </c>
      <c r="CD90" s="416">
        <v>10452036</v>
      </c>
      <c r="CE90" s="416">
        <v>8614499</v>
      </c>
      <c r="CF90" s="416">
        <v>2163632</v>
      </c>
      <c r="CG90" s="416">
        <v>6491952</v>
      </c>
      <c r="CH90" s="416">
        <v>39382</v>
      </c>
      <c r="CI90" s="416">
        <v>149563</v>
      </c>
      <c r="CJ90" s="416">
        <v>134758</v>
      </c>
      <c r="CK90" s="416">
        <v>0</v>
      </c>
      <c r="CL90" s="416">
        <v>0</v>
      </c>
      <c r="CM90" s="416">
        <v>0</v>
      </c>
      <c r="CN90" s="416">
        <v>0</v>
      </c>
      <c r="CO90" s="416">
        <v>41190</v>
      </c>
      <c r="CP90" s="416">
        <v>18121</v>
      </c>
      <c r="CQ90" s="416">
        <v>129</v>
      </c>
      <c r="CR90" s="416">
        <v>1392</v>
      </c>
      <c r="CS90" s="416">
        <v>0</v>
      </c>
      <c r="CT90" s="416">
        <v>0</v>
      </c>
      <c r="CU90" s="416">
        <v>0</v>
      </c>
      <c r="CV90" s="416">
        <v>0</v>
      </c>
      <c r="CW90" s="416">
        <v>0</v>
      </c>
      <c r="CX90" s="416">
        <v>150689</v>
      </c>
      <c r="CY90" s="416">
        <v>46</v>
      </c>
      <c r="CZ90" s="416">
        <v>8</v>
      </c>
      <c r="DA90" s="416">
        <v>188570</v>
      </c>
      <c r="DB90" s="416">
        <v>33834</v>
      </c>
      <c r="DC90" s="416">
        <v>831899</v>
      </c>
      <c r="DD90" s="416">
        <v>0</v>
      </c>
      <c r="DE90" s="416">
        <v>0</v>
      </c>
      <c r="DF90" s="416">
        <v>0</v>
      </c>
      <c r="DG90" s="416">
        <v>6774</v>
      </c>
      <c r="DH90" s="897">
        <v>34643448</v>
      </c>
      <c r="DI90" s="416">
        <v>25965</v>
      </c>
      <c r="DJ90" s="416">
        <v>10025553</v>
      </c>
      <c r="DK90" s="416">
        <v>0</v>
      </c>
      <c r="DL90" s="416">
        <v>32669</v>
      </c>
      <c r="DM90" s="417">
        <v>0</v>
      </c>
      <c r="DN90" s="416">
        <v>0</v>
      </c>
      <c r="DO90" s="416">
        <v>0</v>
      </c>
      <c r="DP90" s="416">
        <v>10084187</v>
      </c>
      <c r="DQ90" s="416">
        <v>44727635</v>
      </c>
      <c r="DR90" s="416">
        <v>6657518</v>
      </c>
      <c r="DS90" s="416">
        <v>16741705</v>
      </c>
      <c r="DT90" s="416">
        <v>51385153</v>
      </c>
      <c r="DU90" s="416">
        <v>-2649186</v>
      </c>
      <c r="DV90" s="419">
        <v>14092519</v>
      </c>
      <c r="DW90" s="285">
        <v>48735967</v>
      </c>
      <c r="DX90" s="286">
        <f>SUM(DW83:DW90)</f>
        <v>461738820</v>
      </c>
      <c r="DY90" s="416"/>
    </row>
    <row r="91" spans="2:129" ht="12.75" hidden="1" thickTop="1">
      <c r="B91" s="906" t="s">
        <v>529</v>
      </c>
      <c r="C91" s="907" t="s">
        <v>653</v>
      </c>
      <c r="D91" s="1006">
        <v>18461</v>
      </c>
      <c r="E91" s="1007">
        <v>2673</v>
      </c>
      <c r="F91" s="1007">
        <v>16730</v>
      </c>
      <c r="G91" s="1007">
        <v>11489</v>
      </c>
      <c r="H91" s="416">
        <v>55480</v>
      </c>
      <c r="I91" s="1007">
        <v>0</v>
      </c>
      <c r="J91" s="1007">
        <v>46061</v>
      </c>
      <c r="K91" s="1008">
        <v>0</v>
      </c>
      <c r="L91" s="1007">
        <v>163155</v>
      </c>
      <c r="M91" s="1007">
        <v>2613</v>
      </c>
      <c r="N91" s="1007">
        <v>4871</v>
      </c>
      <c r="O91" s="1007">
        <v>0</v>
      </c>
      <c r="P91" s="1007">
        <v>15609</v>
      </c>
      <c r="Q91" s="1007">
        <v>60176</v>
      </c>
      <c r="R91" s="1007">
        <v>58768</v>
      </c>
      <c r="S91" s="1007">
        <v>53163</v>
      </c>
      <c r="T91" s="1007">
        <v>63543</v>
      </c>
      <c r="U91" s="1007">
        <v>180778</v>
      </c>
      <c r="V91" s="1007">
        <v>168171</v>
      </c>
      <c r="W91" s="1007">
        <v>1154</v>
      </c>
      <c r="X91" s="1007">
        <v>57951</v>
      </c>
      <c r="Y91" s="1007">
        <v>1792</v>
      </c>
      <c r="Z91" s="1007">
        <v>17600</v>
      </c>
      <c r="AA91" s="1007">
        <v>0</v>
      </c>
      <c r="AB91" s="1007">
        <v>0</v>
      </c>
      <c r="AC91" s="1007">
        <v>583088</v>
      </c>
      <c r="AD91" s="1007">
        <v>22947</v>
      </c>
      <c r="AE91" s="1007">
        <v>923450</v>
      </c>
      <c r="AF91" s="1007">
        <v>244837</v>
      </c>
      <c r="AG91" s="1007">
        <v>93606</v>
      </c>
      <c r="AH91" s="1007">
        <v>38442</v>
      </c>
      <c r="AI91" s="1007">
        <v>6394</v>
      </c>
      <c r="AJ91" s="1007">
        <v>1790</v>
      </c>
      <c r="AK91" s="1007">
        <v>55823</v>
      </c>
      <c r="AL91" s="1007">
        <v>265</v>
      </c>
      <c r="AM91" s="1007">
        <v>79378</v>
      </c>
      <c r="AN91" s="1007">
        <v>3811</v>
      </c>
      <c r="AO91" s="1007">
        <v>39627</v>
      </c>
      <c r="AP91" s="1007">
        <v>11666</v>
      </c>
      <c r="AQ91" s="1007">
        <v>1956</v>
      </c>
      <c r="AR91" s="1007">
        <v>1092041</v>
      </c>
      <c r="AS91" s="1007">
        <v>168501</v>
      </c>
      <c r="AT91" s="1007">
        <v>820900</v>
      </c>
      <c r="AU91" s="1007">
        <v>157119</v>
      </c>
      <c r="AV91" s="1007">
        <v>93703</v>
      </c>
      <c r="AW91" s="1007">
        <v>122129</v>
      </c>
      <c r="AX91" s="1007">
        <v>140291</v>
      </c>
      <c r="AY91" s="1007">
        <v>2001</v>
      </c>
      <c r="AZ91" s="1007">
        <v>126548</v>
      </c>
      <c r="BA91" s="1007">
        <v>63725</v>
      </c>
      <c r="BB91" s="1007">
        <v>24226</v>
      </c>
      <c r="BC91" s="1007">
        <v>2316</v>
      </c>
      <c r="BD91" s="1007">
        <v>3721</v>
      </c>
      <c r="BE91" s="1007">
        <v>12</v>
      </c>
      <c r="BF91" s="1007">
        <v>38312</v>
      </c>
      <c r="BG91" s="1007">
        <v>22472</v>
      </c>
      <c r="BH91" s="1007">
        <v>0</v>
      </c>
      <c r="BI91" s="1007">
        <v>0</v>
      </c>
      <c r="BJ91" s="1007">
        <v>5202</v>
      </c>
      <c r="BK91" s="1007">
        <v>129854</v>
      </c>
      <c r="BL91" s="1007">
        <v>3478</v>
      </c>
      <c r="BM91" s="1007">
        <v>14243</v>
      </c>
      <c r="BN91" s="1007">
        <v>78834</v>
      </c>
      <c r="BO91" s="1007">
        <v>4629</v>
      </c>
      <c r="BP91" s="1007">
        <v>567716</v>
      </c>
      <c r="BQ91" s="1007">
        <v>999032</v>
      </c>
      <c r="BR91" s="1007">
        <v>1306744</v>
      </c>
      <c r="BS91" s="1007">
        <v>239096</v>
      </c>
      <c r="BT91" s="1007">
        <v>572090</v>
      </c>
      <c r="BU91" s="1007">
        <v>64868</v>
      </c>
      <c r="BV91" s="1007">
        <v>142488</v>
      </c>
      <c r="BW91" s="1007">
        <v>184618</v>
      </c>
      <c r="BX91" s="1007">
        <v>14572136</v>
      </c>
      <c r="BY91" s="1007">
        <v>5064269</v>
      </c>
      <c r="BZ91" s="1007">
        <v>296634</v>
      </c>
      <c r="CA91" s="1007">
        <v>176414</v>
      </c>
      <c r="CB91" s="1007">
        <v>0</v>
      </c>
      <c r="CC91" s="1007">
        <v>89881</v>
      </c>
      <c r="CD91" s="1007">
        <v>1189064</v>
      </c>
      <c r="CE91" s="1007">
        <v>0</v>
      </c>
      <c r="CF91" s="1007">
        <v>475474</v>
      </c>
      <c r="CG91" s="1007">
        <v>103872</v>
      </c>
      <c r="CH91" s="1007">
        <v>12499</v>
      </c>
      <c r="CI91" s="1007">
        <v>281195</v>
      </c>
      <c r="CJ91" s="1007">
        <v>463942</v>
      </c>
      <c r="CK91" s="1007">
        <v>11847396</v>
      </c>
      <c r="CL91" s="1007">
        <v>551807</v>
      </c>
      <c r="CM91" s="1007">
        <v>989588</v>
      </c>
      <c r="CN91" s="1007">
        <v>270445</v>
      </c>
      <c r="CO91" s="1007">
        <v>346582</v>
      </c>
      <c r="CP91" s="1007">
        <v>1429404</v>
      </c>
      <c r="CQ91" s="1007">
        <v>325691</v>
      </c>
      <c r="CR91" s="1007">
        <v>1458804</v>
      </c>
      <c r="CS91" s="1007">
        <v>1416292</v>
      </c>
      <c r="CT91" s="1007">
        <v>579406</v>
      </c>
      <c r="CU91" s="1007">
        <v>87003</v>
      </c>
      <c r="CV91" s="1007">
        <v>1053396</v>
      </c>
      <c r="CW91" s="1007">
        <v>757519</v>
      </c>
      <c r="CX91" s="1007">
        <v>257972</v>
      </c>
      <c r="CY91" s="1007">
        <v>373289</v>
      </c>
      <c r="CZ91" s="1007">
        <v>1087878</v>
      </c>
      <c r="DA91" s="1007">
        <v>374242</v>
      </c>
      <c r="DB91" s="1007">
        <v>875997</v>
      </c>
      <c r="DC91" s="1007">
        <v>231264</v>
      </c>
      <c r="DD91" s="1007">
        <v>233576</v>
      </c>
      <c r="DE91" s="1007">
        <v>164790</v>
      </c>
      <c r="DF91" s="1007">
        <v>0</v>
      </c>
      <c r="DG91" s="1007">
        <v>37336</v>
      </c>
      <c r="DH91" s="1009">
        <v>57773284</v>
      </c>
      <c r="DI91" s="1007">
        <v>746681</v>
      </c>
      <c r="DJ91" s="1007">
        <v>51884471</v>
      </c>
      <c r="DK91" s="1007">
        <v>0</v>
      </c>
      <c r="DL91" s="1007">
        <v>0</v>
      </c>
      <c r="DM91" s="1008">
        <v>0</v>
      </c>
      <c r="DN91" s="1007">
        <v>0</v>
      </c>
      <c r="DO91" s="1007">
        <v>0</v>
      </c>
      <c r="DP91" s="1007">
        <v>52631152</v>
      </c>
      <c r="DQ91" s="1007">
        <v>110404436</v>
      </c>
      <c r="DR91" s="1007">
        <v>26920053</v>
      </c>
      <c r="DS91" s="1007">
        <v>79551205</v>
      </c>
      <c r="DT91" s="1007">
        <v>137324489</v>
      </c>
      <c r="DU91" s="1007">
        <v>-2029155</v>
      </c>
      <c r="DV91" s="1010">
        <v>77522050</v>
      </c>
      <c r="DW91" s="363">
        <v>135295334</v>
      </c>
      <c r="DX91" s="364"/>
      <c r="DY91" s="416"/>
    </row>
    <row r="92" spans="2:129" ht="12.75" hidden="1" thickTop="1">
      <c r="B92" s="600" t="s">
        <v>530</v>
      </c>
      <c r="C92" s="601" t="s">
        <v>654</v>
      </c>
      <c r="D92" s="429">
        <v>409</v>
      </c>
      <c r="E92" s="416">
        <v>64</v>
      </c>
      <c r="F92" s="416">
        <v>99</v>
      </c>
      <c r="G92" s="416">
        <v>104</v>
      </c>
      <c r="H92" s="416">
        <v>27</v>
      </c>
      <c r="I92" s="416">
        <v>0</v>
      </c>
      <c r="J92" s="416">
        <v>227</v>
      </c>
      <c r="K92" s="417">
        <v>0</v>
      </c>
      <c r="L92" s="416">
        <v>998</v>
      </c>
      <c r="M92" s="416">
        <v>24</v>
      </c>
      <c r="N92" s="416">
        <v>15</v>
      </c>
      <c r="O92" s="416">
        <v>0</v>
      </c>
      <c r="P92" s="416">
        <v>54</v>
      </c>
      <c r="Q92" s="416">
        <v>163</v>
      </c>
      <c r="R92" s="416">
        <v>362</v>
      </c>
      <c r="S92" s="416">
        <v>176</v>
      </c>
      <c r="T92" s="416">
        <v>455</v>
      </c>
      <c r="U92" s="416">
        <v>812</v>
      </c>
      <c r="V92" s="416">
        <v>492</v>
      </c>
      <c r="W92" s="416">
        <v>7</v>
      </c>
      <c r="X92" s="416">
        <v>331</v>
      </c>
      <c r="Y92" s="416">
        <v>24</v>
      </c>
      <c r="Z92" s="416">
        <v>183</v>
      </c>
      <c r="AA92" s="416">
        <v>0</v>
      </c>
      <c r="AB92" s="416">
        <v>0</v>
      </c>
      <c r="AC92" s="416">
        <v>38</v>
      </c>
      <c r="AD92" s="416">
        <v>99</v>
      </c>
      <c r="AE92" s="416">
        <v>14648</v>
      </c>
      <c r="AF92" s="416">
        <v>1963</v>
      </c>
      <c r="AG92" s="416">
        <v>528</v>
      </c>
      <c r="AH92" s="416">
        <v>86</v>
      </c>
      <c r="AI92" s="416">
        <v>35</v>
      </c>
      <c r="AJ92" s="416">
        <v>7</v>
      </c>
      <c r="AK92" s="416">
        <v>269</v>
      </c>
      <c r="AL92" s="416">
        <v>1</v>
      </c>
      <c r="AM92" s="416">
        <v>313</v>
      </c>
      <c r="AN92" s="416">
        <v>102</v>
      </c>
      <c r="AO92" s="416">
        <v>497</v>
      </c>
      <c r="AP92" s="416">
        <v>46</v>
      </c>
      <c r="AQ92" s="416">
        <v>37</v>
      </c>
      <c r="AR92" s="416">
        <v>6657</v>
      </c>
      <c r="AS92" s="416">
        <v>513</v>
      </c>
      <c r="AT92" s="416">
        <v>1133</v>
      </c>
      <c r="AU92" s="416">
        <v>563</v>
      </c>
      <c r="AV92" s="416">
        <v>237</v>
      </c>
      <c r="AW92" s="416">
        <v>430</v>
      </c>
      <c r="AX92" s="416">
        <v>315</v>
      </c>
      <c r="AY92" s="416">
        <v>9</v>
      </c>
      <c r="AZ92" s="416">
        <v>383</v>
      </c>
      <c r="BA92" s="416">
        <v>213</v>
      </c>
      <c r="BB92" s="416">
        <v>89</v>
      </c>
      <c r="BC92" s="416">
        <v>10</v>
      </c>
      <c r="BD92" s="416">
        <v>13</v>
      </c>
      <c r="BE92" s="416">
        <v>0</v>
      </c>
      <c r="BF92" s="416">
        <v>161</v>
      </c>
      <c r="BG92" s="416">
        <v>67</v>
      </c>
      <c r="BH92" s="416">
        <v>0</v>
      </c>
      <c r="BI92" s="416">
        <v>0</v>
      </c>
      <c r="BJ92" s="416">
        <v>43</v>
      </c>
      <c r="BK92" s="416">
        <v>1631</v>
      </c>
      <c r="BL92" s="416">
        <v>14</v>
      </c>
      <c r="BM92" s="416">
        <v>47</v>
      </c>
      <c r="BN92" s="416">
        <v>141</v>
      </c>
      <c r="BO92" s="416">
        <v>70</v>
      </c>
      <c r="BP92" s="416">
        <v>6303</v>
      </c>
      <c r="BQ92" s="416">
        <v>1789</v>
      </c>
      <c r="BR92" s="416">
        <v>2124</v>
      </c>
      <c r="BS92" s="416">
        <v>593</v>
      </c>
      <c r="BT92" s="416">
        <v>373</v>
      </c>
      <c r="BU92" s="416">
        <v>29</v>
      </c>
      <c r="BV92" s="416">
        <v>110</v>
      </c>
      <c r="BW92" s="416">
        <v>2339</v>
      </c>
      <c r="BX92" s="416">
        <v>64408</v>
      </c>
      <c r="BY92" s="416">
        <v>20227</v>
      </c>
      <c r="BZ92" s="416">
        <v>4717</v>
      </c>
      <c r="CA92" s="416">
        <v>5635</v>
      </c>
      <c r="CB92" s="416">
        <v>0</v>
      </c>
      <c r="CC92" s="416">
        <v>686</v>
      </c>
      <c r="CD92" s="416">
        <v>2996</v>
      </c>
      <c r="CE92" s="416">
        <v>0</v>
      </c>
      <c r="CF92" s="416">
        <v>1555</v>
      </c>
      <c r="CG92" s="416">
        <v>236</v>
      </c>
      <c r="CH92" s="416">
        <v>37</v>
      </c>
      <c r="CI92" s="416">
        <v>266</v>
      </c>
      <c r="CJ92" s="416">
        <v>7428</v>
      </c>
      <c r="CK92" s="416">
        <v>2011</v>
      </c>
      <c r="CL92" s="416">
        <v>127144</v>
      </c>
      <c r="CM92" s="416">
        <v>250</v>
      </c>
      <c r="CN92" s="416">
        <v>42</v>
      </c>
      <c r="CO92" s="416">
        <v>5799</v>
      </c>
      <c r="CP92" s="416">
        <v>4989</v>
      </c>
      <c r="CQ92" s="416">
        <v>3630</v>
      </c>
      <c r="CR92" s="416">
        <v>469</v>
      </c>
      <c r="CS92" s="416">
        <v>12659</v>
      </c>
      <c r="CT92" s="416">
        <v>2365</v>
      </c>
      <c r="CU92" s="416">
        <v>5793</v>
      </c>
      <c r="CV92" s="416">
        <v>4868</v>
      </c>
      <c r="CW92" s="416">
        <v>6166816</v>
      </c>
      <c r="CX92" s="416">
        <v>4329</v>
      </c>
      <c r="CY92" s="416">
        <v>3514</v>
      </c>
      <c r="CZ92" s="416">
        <v>3598</v>
      </c>
      <c r="DA92" s="416">
        <v>60356</v>
      </c>
      <c r="DB92" s="416">
        <v>110194</v>
      </c>
      <c r="DC92" s="416">
        <v>8537</v>
      </c>
      <c r="DD92" s="416">
        <v>40150</v>
      </c>
      <c r="DE92" s="416">
        <v>907</v>
      </c>
      <c r="DF92" s="416">
        <v>0</v>
      </c>
      <c r="DG92" s="416">
        <v>16103</v>
      </c>
      <c r="DH92" s="897">
        <v>6742808</v>
      </c>
      <c r="DI92" s="416">
        <v>57505</v>
      </c>
      <c r="DJ92" s="416">
        <v>7156786</v>
      </c>
      <c r="DK92" s="416">
        <v>0</v>
      </c>
      <c r="DL92" s="416">
        <v>0</v>
      </c>
      <c r="DM92" s="417">
        <v>0</v>
      </c>
      <c r="DN92" s="416">
        <v>0</v>
      </c>
      <c r="DO92" s="416">
        <v>0</v>
      </c>
      <c r="DP92" s="416">
        <v>7214291</v>
      </c>
      <c r="DQ92" s="416">
        <v>13957099</v>
      </c>
      <c r="DR92" s="416">
        <v>585320</v>
      </c>
      <c r="DS92" s="416">
        <v>7799611</v>
      </c>
      <c r="DT92" s="416">
        <v>14542419</v>
      </c>
      <c r="DU92" s="416">
        <v>-170045</v>
      </c>
      <c r="DV92" s="419">
        <v>7629566</v>
      </c>
      <c r="DW92" s="291">
        <v>14372374</v>
      </c>
      <c r="DX92" s="292"/>
      <c r="DY92" s="416"/>
    </row>
    <row r="93" spans="2:129" ht="12.75" thickTop="1">
      <c r="B93" s="600" t="s">
        <v>531</v>
      </c>
      <c r="C93" s="601" t="s">
        <v>655</v>
      </c>
      <c r="D93" s="429">
        <v>28678</v>
      </c>
      <c r="E93" s="416">
        <v>11368</v>
      </c>
      <c r="F93" s="416">
        <v>21240</v>
      </c>
      <c r="G93" s="416">
        <v>3197</v>
      </c>
      <c r="H93" s="416">
        <v>21818</v>
      </c>
      <c r="I93" s="416">
        <v>0</v>
      </c>
      <c r="J93" s="416">
        <v>15594</v>
      </c>
      <c r="K93" s="417">
        <v>0</v>
      </c>
      <c r="L93" s="416">
        <v>290773</v>
      </c>
      <c r="M93" s="416">
        <v>8781</v>
      </c>
      <c r="N93" s="416">
        <v>17017</v>
      </c>
      <c r="O93" s="416">
        <v>0</v>
      </c>
      <c r="P93" s="416">
        <v>9659</v>
      </c>
      <c r="Q93" s="416">
        <v>26009</v>
      </c>
      <c r="R93" s="416">
        <v>77359</v>
      </c>
      <c r="S93" s="416">
        <v>75884</v>
      </c>
      <c r="T93" s="416">
        <v>117511</v>
      </c>
      <c r="U93" s="416">
        <v>176304</v>
      </c>
      <c r="V93" s="416">
        <v>113562</v>
      </c>
      <c r="W93" s="416">
        <v>3308</v>
      </c>
      <c r="X93" s="416">
        <v>61740</v>
      </c>
      <c r="Y93" s="416">
        <v>2701</v>
      </c>
      <c r="Z93" s="416">
        <v>39092</v>
      </c>
      <c r="AA93" s="416">
        <v>0</v>
      </c>
      <c r="AB93" s="416">
        <v>0</v>
      </c>
      <c r="AC93" s="416">
        <v>263218</v>
      </c>
      <c r="AD93" s="416">
        <v>25116</v>
      </c>
      <c r="AE93" s="416">
        <v>206745</v>
      </c>
      <c r="AF93" s="416">
        <v>190255</v>
      </c>
      <c r="AG93" s="416">
        <v>126791</v>
      </c>
      <c r="AH93" s="416">
        <v>25024</v>
      </c>
      <c r="AI93" s="416">
        <v>6931</v>
      </c>
      <c r="AJ93" s="416">
        <v>2585</v>
      </c>
      <c r="AK93" s="416">
        <v>63936</v>
      </c>
      <c r="AL93" s="416">
        <v>634</v>
      </c>
      <c r="AM93" s="416">
        <v>149334</v>
      </c>
      <c r="AN93" s="416">
        <v>16327</v>
      </c>
      <c r="AO93" s="416">
        <v>59591</v>
      </c>
      <c r="AP93" s="416">
        <v>12081</v>
      </c>
      <c r="AQ93" s="416">
        <v>10169</v>
      </c>
      <c r="AR93" s="416">
        <v>1157221</v>
      </c>
      <c r="AS93" s="416">
        <v>147209</v>
      </c>
      <c r="AT93" s="416">
        <v>316177</v>
      </c>
      <c r="AU93" s="416">
        <v>231462</v>
      </c>
      <c r="AV93" s="416">
        <v>105051</v>
      </c>
      <c r="AW93" s="416">
        <v>260757</v>
      </c>
      <c r="AX93" s="416">
        <v>137918</v>
      </c>
      <c r="AY93" s="416">
        <v>2624</v>
      </c>
      <c r="AZ93" s="416">
        <v>313647</v>
      </c>
      <c r="BA93" s="416">
        <v>273266</v>
      </c>
      <c r="BB93" s="416">
        <v>67486</v>
      </c>
      <c r="BC93" s="416">
        <v>1735</v>
      </c>
      <c r="BD93" s="416">
        <v>9823</v>
      </c>
      <c r="BE93" s="416">
        <v>51</v>
      </c>
      <c r="BF93" s="416">
        <v>64998</v>
      </c>
      <c r="BG93" s="416">
        <v>40797</v>
      </c>
      <c r="BH93" s="416">
        <v>0</v>
      </c>
      <c r="BI93" s="416">
        <v>0</v>
      </c>
      <c r="BJ93" s="416">
        <v>5319</v>
      </c>
      <c r="BK93" s="416">
        <v>289286</v>
      </c>
      <c r="BL93" s="416">
        <v>2973</v>
      </c>
      <c r="BM93" s="416">
        <v>13137</v>
      </c>
      <c r="BN93" s="416">
        <v>42720</v>
      </c>
      <c r="BO93" s="416">
        <v>171</v>
      </c>
      <c r="BP93" s="416">
        <v>244135</v>
      </c>
      <c r="BQ93" s="416">
        <v>33457</v>
      </c>
      <c r="BR93" s="416">
        <v>239248</v>
      </c>
      <c r="BS93" s="416">
        <v>76966</v>
      </c>
      <c r="BT93" s="416">
        <v>1695410</v>
      </c>
      <c r="BU93" s="416">
        <v>156584</v>
      </c>
      <c r="BV93" s="416">
        <v>567385</v>
      </c>
      <c r="BW93" s="416">
        <v>65597</v>
      </c>
      <c r="BX93" s="416">
        <v>6949771</v>
      </c>
      <c r="BY93" s="416">
        <v>7309365</v>
      </c>
      <c r="BZ93" s="416">
        <v>122380</v>
      </c>
      <c r="CA93" s="416">
        <v>63399</v>
      </c>
      <c r="CB93" s="416">
        <v>0</v>
      </c>
      <c r="CC93" s="416">
        <v>11067</v>
      </c>
      <c r="CD93" s="416">
        <v>521134</v>
      </c>
      <c r="CE93" s="416">
        <v>0</v>
      </c>
      <c r="CF93" s="416">
        <v>125727</v>
      </c>
      <c r="CG93" s="416">
        <v>105493</v>
      </c>
      <c r="CH93" s="416">
        <v>5240</v>
      </c>
      <c r="CI93" s="416">
        <v>123506</v>
      </c>
      <c r="CJ93" s="416">
        <v>587270</v>
      </c>
      <c r="CK93" s="416">
        <v>2463978</v>
      </c>
      <c r="CL93" s="416">
        <v>95014</v>
      </c>
      <c r="CM93" s="416">
        <v>575821</v>
      </c>
      <c r="CN93" s="416">
        <v>98728</v>
      </c>
      <c r="CO93" s="416">
        <v>204067</v>
      </c>
      <c r="CP93" s="416">
        <v>1697917</v>
      </c>
      <c r="CQ93" s="416">
        <v>339674</v>
      </c>
      <c r="CR93" s="416">
        <v>963726</v>
      </c>
      <c r="CS93" s="416">
        <v>1605589</v>
      </c>
      <c r="CT93" s="416">
        <v>250296</v>
      </c>
      <c r="CU93" s="416">
        <v>37493</v>
      </c>
      <c r="CV93" s="416">
        <v>716460</v>
      </c>
      <c r="CW93" s="416">
        <v>313413</v>
      </c>
      <c r="CX93" s="416">
        <v>407310</v>
      </c>
      <c r="CY93" s="416">
        <v>35341</v>
      </c>
      <c r="CZ93" s="416">
        <v>929456</v>
      </c>
      <c r="DA93" s="416">
        <v>842865</v>
      </c>
      <c r="DB93" s="416">
        <v>86897</v>
      </c>
      <c r="DC93" s="416">
        <v>167875</v>
      </c>
      <c r="DD93" s="416">
        <v>0</v>
      </c>
      <c r="DE93" s="416">
        <v>83221</v>
      </c>
      <c r="DF93" s="416">
        <v>0</v>
      </c>
      <c r="DG93" s="416">
        <v>11621</v>
      </c>
      <c r="DH93" s="897">
        <v>36694056</v>
      </c>
      <c r="DI93" s="416">
        <v>6725</v>
      </c>
      <c r="DJ93" s="416">
        <v>-44020202</v>
      </c>
      <c r="DK93" s="416">
        <v>0</v>
      </c>
      <c r="DL93" s="416">
        <v>0</v>
      </c>
      <c r="DM93" s="417">
        <v>7536307</v>
      </c>
      <c r="DN93" s="416">
        <v>46851208</v>
      </c>
      <c r="DO93" s="416">
        <v>0</v>
      </c>
      <c r="DP93" s="416">
        <v>10374038</v>
      </c>
      <c r="DQ93" s="416">
        <v>47068094</v>
      </c>
      <c r="DR93" s="416">
        <v>1621549</v>
      </c>
      <c r="DS93" s="416">
        <v>11995587</v>
      </c>
      <c r="DT93" s="416">
        <v>48689643</v>
      </c>
      <c r="DU93" s="416">
        <v>-2066162</v>
      </c>
      <c r="DV93" s="419">
        <v>9929425</v>
      </c>
      <c r="DW93" s="291">
        <v>46623481</v>
      </c>
      <c r="DX93" s="292"/>
      <c r="DY93" s="416"/>
    </row>
    <row r="94" spans="2:129">
      <c r="B94" s="600" t="s">
        <v>532</v>
      </c>
      <c r="C94" s="601" t="s">
        <v>656</v>
      </c>
      <c r="D94" s="429">
        <v>120</v>
      </c>
      <c r="E94" s="416">
        <v>20</v>
      </c>
      <c r="F94" s="416">
        <v>85</v>
      </c>
      <c r="G94" s="416">
        <v>58</v>
      </c>
      <c r="H94" s="416">
        <v>266</v>
      </c>
      <c r="I94" s="416">
        <v>0</v>
      </c>
      <c r="J94" s="416">
        <v>361</v>
      </c>
      <c r="K94" s="417">
        <v>0</v>
      </c>
      <c r="L94" s="416">
        <v>4782</v>
      </c>
      <c r="M94" s="416">
        <v>92</v>
      </c>
      <c r="N94" s="416">
        <v>162</v>
      </c>
      <c r="O94" s="416">
        <v>0</v>
      </c>
      <c r="P94" s="416">
        <v>259</v>
      </c>
      <c r="Q94" s="416">
        <v>1516</v>
      </c>
      <c r="R94" s="416">
        <v>1959</v>
      </c>
      <c r="S94" s="416">
        <v>1549</v>
      </c>
      <c r="T94" s="416">
        <v>1032</v>
      </c>
      <c r="U94" s="416">
        <v>3017</v>
      </c>
      <c r="V94" s="416">
        <v>5147</v>
      </c>
      <c r="W94" s="416">
        <v>19</v>
      </c>
      <c r="X94" s="416">
        <v>1343</v>
      </c>
      <c r="Y94" s="416">
        <v>41</v>
      </c>
      <c r="Z94" s="416">
        <v>347</v>
      </c>
      <c r="AA94" s="416">
        <v>0</v>
      </c>
      <c r="AB94" s="416">
        <v>0</v>
      </c>
      <c r="AC94" s="416">
        <v>11741</v>
      </c>
      <c r="AD94" s="416">
        <v>399</v>
      </c>
      <c r="AE94" s="416">
        <v>15759</v>
      </c>
      <c r="AF94" s="416">
        <v>3795</v>
      </c>
      <c r="AG94" s="416">
        <v>3476</v>
      </c>
      <c r="AH94" s="416">
        <v>491</v>
      </c>
      <c r="AI94" s="416">
        <v>94</v>
      </c>
      <c r="AJ94" s="416">
        <v>44</v>
      </c>
      <c r="AK94" s="416">
        <v>1291</v>
      </c>
      <c r="AL94" s="416">
        <v>6</v>
      </c>
      <c r="AM94" s="416">
        <v>1446</v>
      </c>
      <c r="AN94" s="416">
        <v>99</v>
      </c>
      <c r="AO94" s="416">
        <v>644</v>
      </c>
      <c r="AP94" s="416">
        <v>342</v>
      </c>
      <c r="AQ94" s="416">
        <v>36</v>
      </c>
      <c r="AR94" s="416">
        <v>24675</v>
      </c>
      <c r="AS94" s="416">
        <v>4150</v>
      </c>
      <c r="AT94" s="416">
        <v>15710</v>
      </c>
      <c r="AU94" s="416">
        <v>3980</v>
      </c>
      <c r="AV94" s="416">
        <v>1781</v>
      </c>
      <c r="AW94" s="416">
        <v>2794</v>
      </c>
      <c r="AX94" s="416">
        <v>1952</v>
      </c>
      <c r="AY94" s="416">
        <v>35</v>
      </c>
      <c r="AZ94" s="416">
        <v>3961</v>
      </c>
      <c r="BA94" s="416">
        <v>1901</v>
      </c>
      <c r="BB94" s="416">
        <v>743</v>
      </c>
      <c r="BC94" s="416">
        <v>60</v>
      </c>
      <c r="BD94" s="416">
        <v>152</v>
      </c>
      <c r="BE94" s="416">
        <v>1</v>
      </c>
      <c r="BF94" s="416">
        <v>1033</v>
      </c>
      <c r="BG94" s="416">
        <v>685</v>
      </c>
      <c r="BH94" s="416">
        <v>0</v>
      </c>
      <c r="BI94" s="416">
        <v>0</v>
      </c>
      <c r="BJ94" s="416">
        <v>119</v>
      </c>
      <c r="BK94" s="416">
        <v>7555</v>
      </c>
      <c r="BL94" s="416">
        <v>81</v>
      </c>
      <c r="BM94" s="416">
        <v>271</v>
      </c>
      <c r="BN94" s="416">
        <v>1926</v>
      </c>
      <c r="BO94" s="416">
        <v>39</v>
      </c>
      <c r="BP94" s="416">
        <v>3140</v>
      </c>
      <c r="BQ94" s="416">
        <v>3767</v>
      </c>
      <c r="BR94" s="416">
        <v>3594</v>
      </c>
      <c r="BS94" s="416">
        <v>1380</v>
      </c>
      <c r="BT94" s="416">
        <v>1387</v>
      </c>
      <c r="BU94" s="416">
        <v>149</v>
      </c>
      <c r="BV94" s="416">
        <v>378</v>
      </c>
      <c r="BW94" s="416">
        <v>1623</v>
      </c>
      <c r="BX94" s="416">
        <v>180822</v>
      </c>
      <c r="BY94" s="416">
        <v>114465</v>
      </c>
      <c r="BZ94" s="416">
        <v>289</v>
      </c>
      <c r="CA94" s="416">
        <v>103</v>
      </c>
      <c r="CB94" s="416">
        <v>0</v>
      </c>
      <c r="CC94" s="416">
        <v>961</v>
      </c>
      <c r="CD94" s="416">
        <v>24843</v>
      </c>
      <c r="CE94" s="416">
        <v>0</v>
      </c>
      <c r="CF94" s="416">
        <v>4421</v>
      </c>
      <c r="CG94" s="416">
        <v>1496</v>
      </c>
      <c r="CH94" s="416">
        <v>220</v>
      </c>
      <c r="CI94" s="416">
        <v>3409</v>
      </c>
      <c r="CJ94" s="416">
        <v>7260</v>
      </c>
      <c r="CK94" s="416">
        <v>371034</v>
      </c>
      <c r="CL94" s="416">
        <v>12638</v>
      </c>
      <c r="CM94" s="416">
        <v>19157</v>
      </c>
      <c r="CN94" s="416">
        <v>39134</v>
      </c>
      <c r="CO94" s="416">
        <v>4801</v>
      </c>
      <c r="CP94" s="416">
        <v>9917</v>
      </c>
      <c r="CQ94" s="416">
        <v>2915</v>
      </c>
      <c r="CR94" s="416">
        <v>11816</v>
      </c>
      <c r="CS94" s="416">
        <v>9360</v>
      </c>
      <c r="CT94" s="416">
        <v>2975</v>
      </c>
      <c r="CU94" s="416">
        <v>492</v>
      </c>
      <c r="CV94" s="416">
        <v>4038</v>
      </c>
      <c r="CW94" s="416">
        <v>405599</v>
      </c>
      <c r="CX94" s="416">
        <v>2515</v>
      </c>
      <c r="CY94" s="416">
        <v>2580</v>
      </c>
      <c r="CZ94" s="416">
        <v>18643</v>
      </c>
      <c r="DA94" s="416">
        <v>3328</v>
      </c>
      <c r="DB94" s="416">
        <v>2539</v>
      </c>
      <c r="DC94" s="416">
        <v>1783</v>
      </c>
      <c r="DD94" s="416">
        <v>1890</v>
      </c>
      <c r="DE94" s="416">
        <v>908</v>
      </c>
      <c r="DF94" s="416">
        <v>0</v>
      </c>
      <c r="DG94" s="416">
        <v>654</v>
      </c>
      <c r="DH94" s="897">
        <v>1417865</v>
      </c>
      <c r="DI94" s="416">
        <v>29894</v>
      </c>
      <c r="DJ94" s="416">
        <v>704392</v>
      </c>
      <c r="DK94" s="416">
        <v>0</v>
      </c>
      <c r="DL94" s="416">
        <v>0</v>
      </c>
      <c r="DM94" s="417">
        <v>0</v>
      </c>
      <c r="DN94" s="416">
        <v>0</v>
      </c>
      <c r="DO94" s="416">
        <v>0</v>
      </c>
      <c r="DP94" s="416">
        <v>734286</v>
      </c>
      <c r="DQ94" s="416">
        <v>2152151</v>
      </c>
      <c r="DR94" s="416">
        <v>68065</v>
      </c>
      <c r="DS94" s="416">
        <v>802351</v>
      </c>
      <c r="DT94" s="416">
        <v>2220216</v>
      </c>
      <c r="DU94" s="416">
        <v>-23040</v>
      </c>
      <c r="DV94" s="419">
        <v>779311</v>
      </c>
      <c r="DW94" s="291">
        <v>2197176</v>
      </c>
      <c r="DX94" s="292"/>
      <c r="DY94" s="416"/>
    </row>
    <row r="95" spans="2:129">
      <c r="B95" s="913" t="s">
        <v>533</v>
      </c>
      <c r="C95" s="914" t="s">
        <v>657</v>
      </c>
      <c r="D95" s="1002">
        <v>238</v>
      </c>
      <c r="E95" s="421">
        <v>268</v>
      </c>
      <c r="F95" s="421">
        <v>7301</v>
      </c>
      <c r="G95" s="421">
        <v>1341</v>
      </c>
      <c r="H95" s="421">
        <v>7259</v>
      </c>
      <c r="I95" s="421">
        <v>0</v>
      </c>
      <c r="J95" s="421">
        <v>19753</v>
      </c>
      <c r="K95" s="1003">
        <v>0</v>
      </c>
      <c r="L95" s="421">
        <v>60418</v>
      </c>
      <c r="M95" s="421">
        <v>566</v>
      </c>
      <c r="N95" s="421">
        <v>1079</v>
      </c>
      <c r="O95" s="421">
        <v>0</v>
      </c>
      <c r="P95" s="421">
        <v>10295</v>
      </c>
      <c r="Q95" s="421">
        <v>40615</v>
      </c>
      <c r="R95" s="421">
        <v>17323</v>
      </c>
      <c r="S95" s="421">
        <v>21577</v>
      </c>
      <c r="T95" s="421">
        <v>23753</v>
      </c>
      <c r="U95" s="421">
        <v>103595</v>
      </c>
      <c r="V95" s="421">
        <v>26981</v>
      </c>
      <c r="W95" s="421">
        <v>5349</v>
      </c>
      <c r="X95" s="421">
        <v>32713</v>
      </c>
      <c r="Y95" s="421">
        <v>522</v>
      </c>
      <c r="Z95" s="421">
        <v>7333</v>
      </c>
      <c r="AA95" s="421">
        <v>0</v>
      </c>
      <c r="AB95" s="421">
        <v>0</v>
      </c>
      <c r="AC95" s="421">
        <v>62595</v>
      </c>
      <c r="AD95" s="421">
        <v>9552</v>
      </c>
      <c r="AE95" s="421">
        <v>60754</v>
      </c>
      <c r="AF95" s="421">
        <v>77214</v>
      </c>
      <c r="AG95" s="421">
        <v>31308</v>
      </c>
      <c r="AH95" s="421">
        <v>18367</v>
      </c>
      <c r="AI95" s="421">
        <v>8387</v>
      </c>
      <c r="AJ95" s="421">
        <v>959</v>
      </c>
      <c r="AK95" s="421">
        <v>43738</v>
      </c>
      <c r="AL95" s="421">
        <v>315</v>
      </c>
      <c r="AM95" s="421">
        <v>62113</v>
      </c>
      <c r="AN95" s="421">
        <v>5587</v>
      </c>
      <c r="AO95" s="421">
        <v>15302</v>
      </c>
      <c r="AP95" s="421">
        <v>3061</v>
      </c>
      <c r="AQ95" s="421">
        <v>1214</v>
      </c>
      <c r="AR95" s="421">
        <v>268084</v>
      </c>
      <c r="AS95" s="421">
        <v>16523</v>
      </c>
      <c r="AT95" s="421">
        <v>124390</v>
      </c>
      <c r="AU95" s="421">
        <v>77804</v>
      </c>
      <c r="AV95" s="421">
        <v>16751</v>
      </c>
      <c r="AW95" s="421">
        <v>35483</v>
      </c>
      <c r="AX95" s="421">
        <v>23975</v>
      </c>
      <c r="AY95" s="421">
        <v>705</v>
      </c>
      <c r="AZ95" s="421">
        <v>55930</v>
      </c>
      <c r="BA95" s="421">
        <v>31615</v>
      </c>
      <c r="BB95" s="421">
        <v>14872</v>
      </c>
      <c r="BC95" s="421">
        <v>902</v>
      </c>
      <c r="BD95" s="421">
        <v>2080</v>
      </c>
      <c r="BE95" s="421">
        <v>5</v>
      </c>
      <c r="BF95" s="421">
        <v>26747</v>
      </c>
      <c r="BG95" s="421">
        <v>13372</v>
      </c>
      <c r="BH95" s="421">
        <v>0</v>
      </c>
      <c r="BI95" s="421">
        <v>0</v>
      </c>
      <c r="BJ95" s="421">
        <v>1331</v>
      </c>
      <c r="BK95" s="421">
        <v>66371</v>
      </c>
      <c r="BL95" s="421">
        <v>853</v>
      </c>
      <c r="BM95" s="421">
        <v>3939</v>
      </c>
      <c r="BN95" s="421">
        <v>19219</v>
      </c>
      <c r="BO95" s="421">
        <v>2102</v>
      </c>
      <c r="BP95" s="421">
        <v>67735</v>
      </c>
      <c r="BQ95" s="421">
        <v>11518</v>
      </c>
      <c r="BR95" s="421">
        <v>22405</v>
      </c>
      <c r="BS95" s="421">
        <v>4206</v>
      </c>
      <c r="BT95" s="421">
        <v>97991</v>
      </c>
      <c r="BU95" s="421">
        <v>7725</v>
      </c>
      <c r="BV95" s="421">
        <v>26187</v>
      </c>
      <c r="BW95" s="421">
        <v>34526</v>
      </c>
      <c r="BX95" s="421">
        <v>1334937</v>
      </c>
      <c r="BY95" s="421">
        <v>647899</v>
      </c>
      <c r="BZ95" s="421">
        <v>10548</v>
      </c>
      <c r="CA95" s="421">
        <v>9097</v>
      </c>
      <c r="CB95" s="421">
        <v>0</v>
      </c>
      <c r="CC95" s="421">
        <v>10766</v>
      </c>
      <c r="CD95" s="421">
        <v>165595</v>
      </c>
      <c r="CE95" s="421">
        <v>0</v>
      </c>
      <c r="CF95" s="421">
        <v>29024</v>
      </c>
      <c r="CG95" s="421">
        <v>23906</v>
      </c>
      <c r="CH95" s="421">
        <v>3239</v>
      </c>
      <c r="CI95" s="421">
        <v>26727</v>
      </c>
      <c r="CJ95" s="421">
        <v>66025</v>
      </c>
      <c r="CK95" s="421">
        <v>112742</v>
      </c>
      <c r="CL95" s="421">
        <v>1928544</v>
      </c>
      <c r="CM95" s="421">
        <v>496354</v>
      </c>
      <c r="CN95" s="421">
        <v>3395</v>
      </c>
      <c r="CO95" s="421">
        <v>493046</v>
      </c>
      <c r="CP95" s="421">
        <v>646288</v>
      </c>
      <c r="CQ95" s="421">
        <v>740757</v>
      </c>
      <c r="CR95" s="421">
        <v>785729</v>
      </c>
      <c r="CS95" s="421">
        <v>666041</v>
      </c>
      <c r="CT95" s="421">
        <v>149857</v>
      </c>
      <c r="CU95" s="421">
        <v>24618</v>
      </c>
      <c r="CV95" s="421">
        <v>670267</v>
      </c>
      <c r="CW95" s="421">
        <v>10216105</v>
      </c>
      <c r="CX95" s="421">
        <v>94962</v>
      </c>
      <c r="CY95" s="421">
        <v>15502</v>
      </c>
      <c r="CZ95" s="421">
        <v>329406</v>
      </c>
      <c r="DA95" s="421">
        <v>762448</v>
      </c>
      <c r="DB95" s="421">
        <v>107685</v>
      </c>
      <c r="DC95" s="421">
        <v>88765</v>
      </c>
      <c r="DD95" s="421">
        <v>89411</v>
      </c>
      <c r="DE95" s="421">
        <v>70182</v>
      </c>
      <c r="DF95" s="421">
        <v>0</v>
      </c>
      <c r="DG95" s="421">
        <v>167</v>
      </c>
      <c r="DH95" s="1004">
        <v>22684125</v>
      </c>
      <c r="DI95" s="421">
        <v>462288</v>
      </c>
      <c r="DJ95" s="421">
        <v>8841021</v>
      </c>
      <c r="DK95" s="421">
        <v>319576</v>
      </c>
      <c r="DL95" s="421">
        <v>0</v>
      </c>
      <c r="DM95" s="1003">
        <v>0</v>
      </c>
      <c r="DN95" s="421">
        <v>412302</v>
      </c>
      <c r="DO95" s="421">
        <v>-4278</v>
      </c>
      <c r="DP95" s="421">
        <v>10030909</v>
      </c>
      <c r="DQ95" s="421">
        <v>32715034</v>
      </c>
      <c r="DR95" s="421">
        <v>1731756</v>
      </c>
      <c r="DS95" s="421">
        <v>11762665</v>
      </c>
      <c r="DT95" s="421">
        <v>34446790</v>
      </c>
      <c r="DU95" s="421">
        <v>-13459579</v>
      </c>
      <c r="DV95" s="422">
        <v>-1696914</v>
      </c>
      <c r="DW95" s="365">
        <v>20987211</v>
      </c>
      <c r="DX95" s="366">
        <f>SUM(DW91:DW95)</f>
        <v>219475576</v>
      </c>
      <c r="DY95" s="416"/>
    </row>
    <row r="96" spans="2:129">
      <c r="B96" s="893" t="s">
        <v>534</v>
      </c>
      <c r="C96" s="920" t="s">
        <v>658</v>
      </c>
      <c r="D96" s="429">
        <v>0</v>
      </c>
      <c r="E96" s="416">
        <v>0</v>
      </c>
      <c r="F96" s="416">
        <v>0</v>
      </c>
      <c r="G96" s="416">
        <v>0</v>
      </c>
      <c r="H96" s="416">
        <v>0</v>
      </c>
      <c r="I96" s="416">
        <v>0</v>
      </c>
      <c r="J96" s="416">
        <v>0</v>
      </c>
      <c r="K96" s="417">
        <v>0</v>
      </c>
      <c r="L96" s="416">
        <v>0</v>
      </c>
      <c r="M96" s="416">
        <v>0</v>
      </c>
      <c r="N96" s="416">
        <v>0</v>
      </c>
      <c r="O96" s="416">
        <v>0</v>
      </c>
      <c r="P96" s="416">
        <v>0</v>
      </c>
      <c r="Q96" s="416">
        <v>0</v>
      </c>
      <c r="R96" s="416">
        <v>0</v>
      </c>
      <c r="S96" s="416">
        <v>0</v>
      </c>
      <c r="T96" s="416">
        <v>0</v>
      </c>
      <c r="U96" s="416">
        <v>0</v>
      </c>
      <c r="V96" s="416">
        <v>0</v>
      </c>
      <c r="W96" s="416">
        <v>0</v>
      </c>
      <c r="X96" s="416">
        <v>0</v>
      </c>
      <c r="Y96" s="416">
        <v>0</v>
      </c>
      <c r="Z96" s="416">
        <v>0</v>
      </c>
      <c r="AA96" s="416">
        <v>0</v>
      </c>
      <c r="AB96" s="416">
        <v>0</v>
      </c>
      <c r="AC96" s="416">
        <v>0</v>
      </c>
      <c r="AD96" s="416">
        <v>0</v>
      </c>
      <c r="AE96" s="416">
        <v>0</v>
      </c>
      <c r="AF96" s="416">
        <v>0</v>
      </c>
      <c r="AG96" s="416">
        <v>0</v>
      </c>
      <c r="AH96" s="416">
        <v>0</v>
      </c>
      <c r="AI96" s="416">
        <v>0</v>
      </c>
      <c r="AJ96" s="416">
        <v>0</v>
      </c>
      <c r="AK96" s="416">
        <v>0</v>
      </c>
      <c r="AL96" s="416">
        <v>0</v>
      </c>
      <c r="AM96" s="416">
        <v>0</v>
      </c>
      <c r="AN96" s="416">
        <v>0</v>
      </c>
      <c r="AO96" s="416">
        <v>0</v>
      </c>
      <c r="AP96" s="416">
        <v>0</v>
      </c>
      <c r="AQ96" s="416">
        <v>0</v>
      </c>
      <c r="AR96" s="416">
        <v>0</v>
      </c>
      <c r="AS96" s="416">
        <v>0</v>
      </c>
      <c r="AT96" s="416">
        <v>0</v>
      </c>
      <c r="AU96" s="416">
        <v>0</v>
      </c>
      <c r="AV96" s="416">
        <v>0</v>
      </c>
      <c r="AW96" s="416">
        <v>0</v>
      </c>
      <c r="AX96" s="416">
        <v>0</v>
      </c>
      <c r="AY96" s="416">
        <v>0</v>
      </c>
      <c r="AZ96" s="416">
        <v>0</v>
      </c>
      <c r="BA96" s="416">
        <v>0</v>
      </c>
      <c r="BB96" s="416">
        <v>0</v>
      </c>
      <c r="BC96" s="416">
        <v>0</v>
      </c>
      <c r="BD96" s="416">
        <v>0</v>
      </c>
      <c r="BE96" s="416">
        <v>0</v>
      </c>
      <c r="BF96" s="416">
        <v>0</v>
      </c>
      <c r="BG96" s="416">
        <v>0</v>
      </c>
      <c r="BH96" s="416">
        <v>0</v>
      </c>
      <c r="BI96" s="416">
        <v>0</v>
      </c>
      <c r="BJ96" s="416">
        <v>0</v>
      </c>
      <c r="BK96" s="416">
        <v>0</v>
      </c>
      <c r="BL96" s="416">
        <v>0</v>
      </c>
      <c r="BM96" s="416">
        <v>0</v>
      </c>
      <c r="BN96" s="416">
        <v>0</v>
      </c>
      <c r="BO96" s="416">
        <v>0</v>
      </c>
      <c r="BP96" s="416">
        <v>0</v>
      </c>
      <c r="BQ96" s="416">
        <v>0</v>
      </c>
      <c r="BR96" s="416">
        <v>0</v>
      </c>
      <c r="BS96" s="416">
        <v>0</v>
      </c>
      <c r="BT96" s="416">
        <v>0</v>
      </c>
      <c r="BU96" s="416">
        <v>0</v>
      </c>
      <c r="BV96" s="416">
        <v>0</v>
      </c>
      <c r="BW96" s="416">
        <v>0</v>
      </c>
      <c r="BX96" s="416">
        <v>0</v>
      </c>
      <c r="BY96" s="416">
        <v>0</v>
      </c>
      <c r="BZ96" s="416">
        <v>0</v>
      </c>
      <c r="CA96" s="416">
        <v>0</v>
      </c>
      <c r="CB96" s="416">
        <v>0</v>
      </c>
      <c r="CC96" s="416">
        <v>0</v>
      </c>
      <c r="CD96" s="416">
        <v>0</v>
      </c>
      <c r="CE96" s="416">
        <v>0</v>
      </c>
      <c r="CF96" s="416">
        <v>0</v>
      </c>
      <c r="CG96" s="416">
        <v>0</v>
      </c>
      <c r="CH96" s="416">
        <v>0</v>
      </c>
      <c r="CI96" s="416">
        <v>0</v>
      </c>
      <c r="CJ96" s="416">
        <v>0</v>
      </c>
      <c r="CK96" s="416">
        <v>0</v>
      </c>
      <c r="CL96" s="416">
        <v>0</v>
      </c>
      <c r="CM96" s="416">
        <v>0</v>
      </c>
      <c r="CN96" s="416">
        <v>0</v>
      </c>
      <c r="CO96" s="416">
        <v>0</v>
      </c>
      <c r="CP96" s="416">
        <v>0</v>
      </c>
      <c r="CQ96" s="416">
        <v>0</v>
      </c>
      <c r="CR96" s="416">
        <v>0</v>
      </c>
      <c r="CS96" s="416">
        <v>0</v>
      </c>
      <c r="CT96" s="416">
        <v>0</v>
      </c>
      <c r="CU96" s="416">
        <v>0</v>
      </c>
      <c r="CV96" s="416">
        <v>0</v>
      </c>
      <c r="CW96" s="416">
        <v>0</v>
      </c>
      <c r="CX96" s="416">
        <v>0</v>
      </c>
      <c r="CY96" s="416">
        <v>0</v>
      </c>
      <c r="CZ96" s="416">
        <v>0</v>
      </c>
      <c r="DA96" s="416">
        <v>0</v>
      </c>
      <c r="DB96" s="416">
        <v>0</v>
      </c>
      <c r="DC96" s="416">
        <v>0</v>
      </c>
      <c r="DD96" s="416">
        <v>0</v>
      </c>
      <c r="DE96" s="416">
        <v>0</v>
      </c>
      <c r="DF96" s="416">
        <v>0</v>
      </c>
      <c r="DG96" s="416">
        <v>0</v>
      </c>
      <c r="DH96" s="897">
        <v>0</v>
      </c>
      <c r="DI96" s="416">
        <v>0</v>
      </c>
      <c r="DJ96" s="416">
        <v>8858799</v>
      </c>
      <c r="DK96" s="416">
        <v>138468165</v>
      </c>
      <c r="DL96" s="416">
        <v>83670778</v>
      </c>
      <c r="DM96" s="417">
        <v>0</v>
      </c>
      <c r="DN96" s="416">
        <v>0</v>
      </c>
      <c r="DO96" s="416">
        <v>0</v>
      </c>
      <c r="DP96" s="416">
        <v>230997742</v>
      </c>
      <c r="DQ96" s="416">
        <v>230997742</v>
      </c>
      <c r="DR96" s="416">
        <v>0</v>
      </c>
      <c r="DS96" s="416">
        <v>230997742</v>
      </c>
      <c r="DT96" s="416">
        <v>230997742</v>
      </c>
      <c r="DU96" s="416">
        <v>0</v>
      </c>
      <c r="DV96" s="419">
        <v>230997742</v>
      </c>
      <c r="DW96" s="359">
        <v>230997742</v>
      </c>
      <c r="DX96" s="360">
        <f>DW96</f>
        <v>230997742</v>
      </c>
      <c r="DY96" s="416"/>
    </row>
    <row r="97" spans="2:129">
      <c r="B97" s="616" t="s">
        <v>535</v>
      </c>
      <c r="C97" s="921" t="s">
        <v>659</v>
      </c>
      <c r="D97" s="429">
        <v>0</v>
      </c>
      <c r="E97" s="416">
        <v>0</v>
      </c>
      <c r="F97" s="416">
        <v>3907</v>
      </c>
      <c r="G97" s="416">
        <v>0</v>
      </c>
      <c r="H97" s="416">
        <v>0</v>
      </c>
      <c r="I97" s="416">
        <v>0</v>
      </c>
      <c r="J97" s="416">
        <v>208</v>
      </c>
      <c r="K97" s="417">
        <v>0</v>
      </c>
      <c r="L97" s="416">
        <v>45456</v>
      </c>
      <c r="M97" s="416">
        <v>471</v>
      </c>
      <c r="N97" s="416">
        <v>1772</v>
      </c>
      <c r="O97" s="416">
        <v>0</v>
      </c>
      <c r="P97" s="416">
        <v>7</v>
      </c>
      <c r="Q97" s="416">
        <v>9</v>
      </c>
      <c r="R97" s="416">
        <v>9277</v>
      </c>
      <c r="S97" s="416">
        <v>48</v>
      </c>
      <c r="T97" s="416">
        <v>21597</v>
      </c>
      <c r="U97" s="416">
        <v>96</v>
      </c>
      <c r="V97" s="416">
        <v>32</v>
      </c>
      <c r="W97" s="416">
        <v>85</v>
      </c>
      <c r="X97" s="416">
        <v>20301</v>
      </c>
      <c r="Y97" s="416">
        <v>1347</v>
      </c>
      <c r="Z97" s="416">
        <v>9985</v>
      </c>
      <c r="AA97" s="416">
        <v>0</v>
      </c>
      <c r="AB97" s="416">
        <v>0</v>
      </c>
      <c r="AC97" s="416">
        <v>6796</v>
      </c>
      <c r="AD97" s="416">
        <v>7631</v>
      </c>
      <c r="AE97" s="416">
        <v>32812</v>
      </c>
      <c r="AF97" s="416">
        <v>793</v>
      </c>
      <c r="AG97" s="416">
        <v>1253</v>
      </c>
      <c r="AH97" s="416">
        <v>6620</v>
      </c>
      <c r="AI97" s="416">
        <v>0</v>
      </c>
      <c r="AJ97" s="416">
        <v>216</v>
      </c>
      <c r="AK97" s="416">
        <v>15087</v>
      </c>
      <c r="AL97" s="416">
        <v>239</v>
      </c>
      <c r="AM97" s="416">
        <v>13499</v>
      </c>
      <c r="AN97" s="416">
        <v>5</v>
      </c>
      <c r="AO97" s="416">
        <v>28</v>
      </c>
      <c r="AP97" s="416">
        <v>3805</v>
      </c>
      <c r="AQ97" s="416">
        <v>0</v>
      </c>
      <c r="AR97" s="416">
        <v>0</v>
      </c>
      <c r="AS97" s="416">
        <v>12582</v>
      </c>
      <c r="AT97" s="416">
        <v>142682</v>
      </c>
      <c r="AU97" s="416">
        <v>31951</v>
      </c>
      <c r="AV97" s="416">
        <v>20806</v>
      </c>
      <c r="AW97" s="416">
        <v>42891</v>
      </c>
      <c r="AX97" s="416">
        <v>31738</v>
      </c>
      <c r="AY97" s="416">
        <v>235</v>
      </c>
      <c r="AZ97" s="416">
        <v>70200</v>
      </c>
      <c r="BA97" s="416">
        <v>18275</v>
      </c>
      <c r="BB97" s="416">
        <v>12272</v>
      </c>
      <c r="BC97" s="416">
        <v>2603</v>
      </c>
      <c r="BD97" s="416">
        <v>2661</v>
      </c>
      <c r="BE97" s="416">
        <v>2</v>
      </c>
      <c r="BF97" s="416">
        <v>14698</v>
      </c>
      <c r="BG97" s="416">
        <v>22209</v>
      </c>
      <c r="BH97" s="416">
        <v>0</v>
      </c>
      <c r="BI97" s="416">
        <v>0</v>
      </c>
      <c r="BJ97" s="416">
        <v>1753</v>
      </c>
      <c r="BK97" s="416">
        <v>143751</v>
      </c>
      <c r="BL97" s="416">
        <v>201</v>
      </c>
      <c r="BM97" s="416">
        <v>2451</v>
      </c>
      <c r="BN97" s="416">
        <v>2605</v>
      </c>
      <c r="BO97" s="416">
        <v>112</v>
      </c>
      <c r="BP97" s="416">
        <v>16404</v>
      </c>
      <c r="BQ97" s="416">
        <v>1245</v>
      </c>
      <c r="BR97" s="416">
        <v>29065</v>
      </c>
      <c r="BS97" s="416">
        <v>7160</v>
      </c>
      <c r="BT97" s="416">
        <v>232191</v>
      </c>
      <c r="BU97" s="416">
        <v>11360</v>
      </c>
      <c r="BV97" s="416">
        <v>2432</v>
      </c>
      <c r="BW97" s="416">
        <v>8259</v>
      </c>
      <c r="BX97" s="416">
        <v>215739</v>
      </c>
      <c r="BY97" s="416">
        <v>81012</v>
      </c>
      <c r="BZ97" s="416">
        <v>1270</v>
      </c>
      <c r="CA97" s="416">
        <v>68</v>
      </c>
      <c r="CB97" s="416">
        <v>0</v>
      </c>
      <c r="CC97" s="416">
        <v>109848</v>
      </c>
      <c r="CD97" s="416">
        <v>26942</v>
      </c>
      <c r="CE97" s="416">
        <v>7933</v>
      </c>
      <c r="CF97" s="416">
        <v>5083</v>
      </c>
      <c r="CG97" s="416">
        <v>1997</v>
      </c>
      <c r="CH97" s="416">
        <v>9</v>
      </c>
      <c r="CI97" s="416">
        <v>2743</v>
      </c>
      <c r="CJ97" s="416">
        <v>20833</v>
      </c>
      <c r="CK97" s="416">
        <v>1009701</v>
      </c>
      <c r="CL97" s="416">
        <v>14790</v>
      </c>
      <c r="CM97" s="416">
        <v>200027</v>
      </c>
      <c r="CN97" s="416">
        <v>24779</v>
      </c>
      <c r="CO97" s="416">
        <v>20677</v>
      </c>
      <c r="CP97" s="416">
        <v>7070</v>
      </c>
      <c r="CQ97" s="416">
        <v>203</v>
      </c>
      <c r="CR97" s="416">
        <v>15</v>
      </c>
      <c r="CS97" s="416">
        <v>70133</v>
      </c>
      <c r="CT97" s="416">
        <v>2440</v>
      </c>
      <c r="CU97" s="416">
        <v>1890</v>
      </c>
      <c r="CV97" s="416">
        <v>0</v>
      </c>
      <c r="CW97" s="416">
        <v>3262</v>
      </c>
      <c r="CX97" s="416">
        <v>22133</v>
      </c>
      <c r="CY97" s="416">
        <v>154</v>
      </c>
      <c r="CZ97" s="416">
        <v>169149</v>
      </c>
      <c r="DA97" s="416">
        <v>11074</v>
      </c>
      <c r="DB97" s="416">
        <v>28654</v>
      </c>
      <c r="DC97" s="416">
        <v>12819</v>
      </c>
      <c r="DD97" s="416">
        <v>42586</v>
      </c>
      <c r="DE97" s="416">
        <v>20895</v>
      </c>
      <c r="DF97" s="416">
        <v>0</v>
      </c>
      <c r="DG97" s="416">
        <v>1791</v>
      </c>
      <c r="DH97" s="897">
        <v>3225895</v>
      </c>
      <c r="DI97" s="416">
        <v>0</v>
      </c>
      <c r="DJ97" s="416">
        <v>40878919</v>
      </c>
      <c r="DK97" s="416">
        <v>102839705</v>
      </c>
      <c r="DL97" s="416">
        <v>25905092</v>
      </c>
      <c r="DM97" s="417">
        <v>0</v>
      </c>
      <c r="DN97" s="416">
        <v>0</v>
      </c>
      <c r="DO97" s="416">
        <v>0</v>
      </c>
      <c r="DP97" s="416">
        <v>169623716</v>
      </c>
      <c r="DQ97" s="416">
        <v>172849611</v>
      </c>
      <c r="DR97" s="416">
        <v>543343</v>
      </c>
      <c r="DS97" s="416">
        <v>170167059</v>
      </c>
      <c r="DT97" s="416">
        <v>173392954</v>
      </c>
      <c r="DU97" s="416">
        <v>-677620</v>
      </c>
      <c r="DV97" s="419">
        <v>169489439</v>
      </c>
      <c r="DW97" s="295">
        <v>172715334</v>
      </c>
      <c r="DX97" s="296"/>
      <c r="DY97" s="416"/>
    </row>
    <row r="98" spans="2:129">
      <c r="B98" s="616" t="s">
        <v>536</v>
      </c>
      <c r="C98" s="921" t="s">
        <v>660</v>
      </c>
      <c r="D98" s="429">
        <v>18768</v>
      </c>
      <c r="E98" s="416">
        <v>4790</v>
      </c>
      <c r="F98" s="416">
        <v>0</v>
      </c>
      <c r="G98" s="416">
        <v>40298</v>
      </c>
      <c r="H98" s="416">
        <v>31532</v>
      </c>
      <c r="I98" s="416">
        <v>0</v>
      </c>
      <c r="J98" s="416">
        <v>26602</v>
      </c>
      <c r="K98" s="417">
        <v>0</v>
      </c>
      <c r="L98" s="416">
        <v>1369829</v>
      </c>
      <c r="M98" s="416">
        <v>27385</v>
      </c>
      <c r="N98" s="416">
        <v>27256</v>
      </c>
      <c r="O98" s="416">
        <v>0</v>
      </c>
      <c r="P98" s="416">
        <v>54398</v>
      </c>
      <c r="Q98" s="416">
        <v>94364</v>
      </c>
      <c r="R98" s="416">
        <v>58676</v>
      </c>
      <c r="S98" s="416">
        <v>191379</v>
      </c>
      <c r="T98" s="416">
        <v>494614</v>
      </c>
      <c r="U98" s="416">
        <v>459058</v>
      </c>
      <c r="V98" s="416">
        <v>44928</v>
      </c>
      <c r="W98" s="416">
        <v>43989</v>
      </c>
      <c r="X98" s="416">
        <v>2134856</v>
      </c>
      <c r="Y98" s="416">
        <v>39985</v>
      </c>
      <c r="Z98" s="416">
        <v>842209</v>
      </c>
      <c r="AA98" s="416">
        <v>0</v>
      </c>
      <c r="AB98" s="416">
        <v>0</v>
      </c>
      <c r="AC98" s="416">
        <v>5590173</v>
      </c>
      <c r="AD98" s="416">
        <v>705526</v>
      </c>
      <c r="AE98" s="416">
        <v>4302764</v>
      </c>
      <c r="AF98" s="416">
        <v>939010</v>
      </c>
      <c r="AG98" s="416">
        <v>1558924</v>
      </c>
      <c r="AH98" s="416">
        <v>359461</v>
      </c>
      <c r="AI98" s="416">
        <v>16116</v>
      </c>
      <c r="AJ98" s="416">
        <v>51309</v>
      </c>
      <c r="AK98" s="416">
        <v>658277</v>
      </c>
      <c r="AL98" s="416">
        <v>5965</v>
      </c>
      <c r="AM98" s="416">
        <v>1453060</v>
      </c>
      <c r="AN98" s="416">
        <v>94709</v>
      </c>
      <c r="AO98" s="416">
        <v>517827</v>
      </c>
      <c r="AP98" s="416">
        <v>71541</v>
      </c>
      <c r="AQ98" s="416">
        <v>771</v>
      </c>
      <c r="AR98" s="416">
        <v>11716888</v>
      </c>
      <c r="AS98" s="416">
        <v>1430656</v>
      </c>
      <c r="AT98" s="416">
        <v>1940204</v>
      </c>
      <c r="AU98" s="416">
        <v>424388</v>
      </c>
      <c r="AV98" s="416">
        <v>752685</v>
      </c>
      <c r="AW98" s="416">
        <v>1997104</v>
      </c>
      <c r="AX98" s="416">
        <v>415207</v>
      </c>
      <c r="AY98" s="416">
        <v>45665</v>
      </c>
      <c r="AZ98" s="416">
        <v>3185414</v>
      </c>
      <c r="BA98" s="416">
        <v>2326917</v>
      </c>
      <c r="BB98" s="416">
        <v>1075859</v>
      </c>
      <c r="BC98" s="416">
        <v>84656</v>
      </c>
      <c r="BD98" s="416">
        <v>115785</v>
      </c>
      <c r="BE98" s="416">
        <v>319</v>
      </c>
      <c r="BF98" s="416">
        <v>2101821</v>
      </c>
      <c r="BG98" s="416">
        <v>1284253</v>
      </c>
      <c r="BH98" s="416">
        <v>0</v>
      </c>
      <c r="BI98" s="416">
        <v>0</v>
      </c>
      <c r="BJ98" s="416">
        <v>188032</v>
      </c>
      <c r="BK98" s="416">
        <v>3159146</v>
      </c>
      <c r="BL98" s="416">
        <v>41649</v>
      </c>
      <c r="BM98" s="416">
        <v>366234</v>
      </c>
      <c r="BN98" s="416">
        <v>403461</v>
      </c>
      <c r="BO98" s="416">
        <v>24017</v>
      </c>
      <c r="BP98" s="416">
        <v>280349</v>
      </c>
      <c r="BQ98" s="416">
        <v>36171</v>
      </c>
      <c r="BR98" s="416">
        <v>163002</v>
      </c>
      <c r="BS98" s="416">
        <v>45711</v>
      </c>
      <c r="BT98" s="416">
        <v>5220018</v>
      </c>
      <c r="BU98" s="416">
        <v>227363</v>
      </c>
      <c r="BV98" s="416">
        <v>311</v>
      </c>
      <c r="BW98" s="416">
        <v>0</v>
      </c>
      <c r="BX98" s="416">
        <v>2463230</v>
      </c>
      <c r="BY98" s="416">
        <v>97846</v>
      </c>
      <c r="BZ98" s="416">
        <v>0</v>
      </c>
      <c r="CA98" s="416">
        <v>0</v>
      </c>
      <c r="CB98" s="416">
        <v>0</v>
      </c>
      <c r="CC98" s="416">
        <v>85652</v>
      </c>
      <c r="CD98" s="416">
        <v>271711</v>
      </c>
      <c r="CE98" s="416">
        <v>0</v>
      </c>
      <c r="CF98" s="416">
        <v>74339</v>
      </c>
      <c r="CG98" s="416">
        <v>26044</v>
      </c>
      <c r="CH98" s="416">
        <v>1820</v>
      </c>
      <c r="CI98" s="416">
        <v>92485</v>
      </c>
      <c r="CJ98" s="416">
        <v>70631</v>
      </c>
      <c r="CK98" s="416">
        <v>1935101</v>
      </c>
      <c r="CL98" s="416">
        <v>51123</v>
      </c>
      <c r="CM98" s="416">
        <v>417297</v>
      </c>
      <c r="CN98" s="416">
        <v>63329</v>
      </c>
      <c r="CO98" s="416">
        <v>29404</v>
      </c>
      <c r="CP98" s="416">
        <v>22170</v>
      </c>
      <c r="CQ98" s="416">
        <v>0</v>
      </c>
      <c r="CR98" s="416">
        <v>559314</v>
      </c>
      <c r="CS98" s="416">
        <v>0</v>
      </c>
      <c r="CT98" s="416">
        <v>4598</v>
      </c>
      <c r="CU98" s="416">
        <v>3744</v>
      </c>
      <c r="CV98" s="416">
        <v>0</v>
      </c>
      <c r="CW98" s="416">
        <v>13437</v>
      </c>
      <c r="CX98" s="416">
        <v>10165</v>
      </c>
      <c r="CY98" s="416">
        <v>139872</v>
      </c>
      <c r="CZ98" s="416">
        <v>153907</v>
      </c>
      <c r="DA98" s="416">
        <v>15809</v>
      </c>
      <c r="DB98" s="416">
        <v>0</v>
      </c>
      <c r="DC98" s="416">
        <v>0</v>
      </c>
      <c r="DD98" s="416">
        <v>0</v>
      </c>
      <c r="DE98" s="416">
        <v>2979</v>
      </c>
      <c r="DF98" s="416">
        <v>0</v>
      </c>
      <c r="DG98" s="416">
        <v>181390</v>
      </c>
      <c r="DH98" s="897">
        <v>68171031</v>
      </c>
      <c r="DI98" s="416">
        <v>0</v>
      </c>
      <c r="DJ98" s="416">
        <v>2539072</v>
      </c>
      <c r="DK98" s="416">
        <v>2886242</v>
      </c>
      <c r="DL98" s="416">
        <v>211237</v>
      </c>
      <c r="DM98" s="417">
        <v>0</v>
      </c>
      <c r="DN98" s="416">
        <v>0</v>
      </c>
      <c r="DO98" s="416">
        <v>0</v>
      </c>
      <c r="DP98" s="416">
        <v>5636551</v>
      </c>
      <c r="DQ98" s="416">
        <v>73807582</v>
      </c>
      <c r="DR98" s="416">
        <v>2800037</v>
      </c>
      <c r="DS98" s="416">
        <v>8436588</v>
      </c>
      <c r="DT98" s="416">
        <v>76607619</v>
      </c>
      <c r="DU98" s="416">
        <v>-4092036</v>
      </c>
      <c r="DV98" s="419">
        <v>4344552</v>
      </c>
      <c r="DW98" s="295">
        <v>72515583</v>
      </c>
      <c r="DX98" s="296">
        <f>SUM(DW97:DW98)</f>
        <v>245230917</v>
      </c>
      <c r="DY98" s="416"/>
    </row>
    <row r="99" spans="2:129">
      <c r="B99" s="658" t="s">
        <v>537</v>
      </c>
      <c r="C99" s="659" t="s">
        <v>661</v>
      </c>
      <c r="D99" s="429">
        <v>0</v>
      </c>
      <c r="E99" s="416">
        <v>0</v>
      </c>
      <c r="F99" s="416">
        <v>10233</v>
      </c>
      <c r="G99" s="416">
        <v>0</v>
      </c>
      <c r="H99" s="416">
        <v>0</v>
      </c>
      <c r="I99" s="416">
        <v>0</v>
      </c>
      <c r="J99" s="416">
        <v>0</v>
      </c>
      <c r="K99" s="417">
        <v>0</v>
      </c>
      <c r="L99" s="416">
        <v>0</v>
      </c>
      <c r="M99" s="416">
        <v>0</v>
      </c>
      <c r="N99" s="416">
        <v>0</v>
      </c>
      <c r="O99" s="416">
        <v>0</v>
      </c>
      <c r="P99" s="416">
        <v>0</v>
      </c>
      <c r="Q99" s="416">
        <v>0</v>
      </c>
      <c r="R99" s="416">
        <v>0</v>
      </c>
      <c r="S99" s="416">
        <v>0</v>
      </c>
      <c r="T99" s="416">
        <v>267</v>
      </c>
      <c r="U99" s="416">
        <v>203</v>
      </c>
      <c r="V99" s="416">
        <v>394</v>
      </c>
      <c r="W99" s="416">
        <v>0</v>
      </c>
      <c r="X99" s="416">
        <v>0</v>
      </c>
      <c r="Y99" s="416">
        <v>0</v>
      </c>
      <c r="Z99" s="416">
        <v>34</v>
      </c>
      <c r="AA99" s="416">
        <v>0</v>
      </c>
      <c r="AB99" s="416">
        <v>0</v>
      </c>
      <c r="AC99" s="416">
        <v>2348</v>
      </c>
      <c r="AD99" s="416">
        <v>0</v>
      </c>
      <c r="AE99" s="416">
        <v>0</v>
      </c>
      <c r="AF99" s="416">
        <v>0</v>
      </c>
      <c r="AG99" s="416">
        <v>57</v>
      </c>
      <c r="AH99" s="416">
        <v>10</v>
      </c>
      <c r="AI99" s="416">
        <v>0</v>
      </c>
      <c r="AJ99" s="416">
        <v>0</v>
      </c>
      <c r="AK99" s="416">
        <v>0</v>
      </c>
      <c r="AL99" s="416">
        <v>0</v>
      </c>
      <c r="AM99" s="416">
        <v>0</v>
      </c>
      <c r="AN99" s="416">
        <v>0</v>
      </c>
      <c r="AO99" s="416">
        <v>289</v>
      </c>
      <c r="AP99" s="416">
        <v>0</v>
      </c>
      <c r="AQ99" s="416">
        <v>0</v>
      </c>
      <c r="AR99" s="416">
        <v>0</v>
      </c>
      <c r="AS99" s="416">
        <v>0</v>
      </c>
      <c r="AT99" s="416">
        <v>0</v>
      </c>
      <c r="AU99" s="416">
        <v>0</v>
      </c>
      <c r="AV99" s="416">
        <v>0</v>
      </c>
      <c r="AW99" s="416">
        <v>0</v>
      </c>
      <c r="AX99" s="416">
        <v>0</v>
      </c>
      <c r="AY99" s="416">
        <v>0</v>
      </c>
      <c r="AZ99" s="416">
        <v>0</v>
      </c>
      <c r="BA99" s="416">
        <v>0</v>
      </c>
      <c r="BB99" s="416">
        <v>0</v>
      </c>
      <c r="BC99" s="416">
        <v>0</v>
      </c>
      <c r="BD99" s="416">
        <v>0</v>
      </c>
      <c r="BE99" s="416">
        <v>0</v>
      </c>
      <c r="BF99" s="416">
        <v>0</v>
      </c>
      <c r="BG99" s="416">
        <v>0</v>
      </c>
      <c r="BH99" s="416">
        <v>0</v>
      </c>
      <c r="BI99" s="416">
        <v>0</v>
      </c>
      <c r="BJ99" s="416">
        <v>0</v>
      </c>
      <c r="BK99" s="416">
        <v>0</v>
      </c>
      <c r="BL99" s="416">
        <v>0</v>
      </c>
      <c r="BM99" s="416">
        <v>0</v>
      </c>
      <c r="BN99" s="416">
        <v>0</v>
      </c>
      <c r="BO99" s="416">
        <v>0</v>
      </c>
      <c r="BP99" s="416">
        <v>40</v>
      </c>
      <c r="BQ99" s="416">
        <v>33</v>
      </c>
      <c r="BR99" s="416">
        <v>85</v>
      </c>
      <c r="BS99" s="416">
        <v>25</v>
      </c>
      <c r="BT99" s="416">
        <v>0</v>
      </c>
      <c r="BU99" s="416">
        <v>176</v>
      </c>
      <c r="BV99" s="416">
        <v>1539</v>
      </c>
      <c r="BW99" s="416">
        <v>0</v>
      </c>
      <c r="BX99" s="416">
        <v>22990</v>
      </c>
      <c r="BY99" s="416">
        <v>13558</v>
      </c>
      <c r="BZ99" s="416">
        <v>404</v>
      </c>
      <c r="CA99" s="416">
        <v>438</v>
      </c>
      <c r="CB99" s="416">
        <v>0</v>
      </c>
      <c r="CC99" s="416">
        <v>759</v>
      </c>
      <c r="CD99" s="416">
        <v>0</v>
      </c>
      <c r="CE99" s="416">
        <v>0</v>
      </c>
      <c r="CF99" s="416">
        <v>7510</v>
      </c>
      <c r="CG99" s="416">
        <v>0</v>
      </c>
      <c r="CH99" s="416">
        <v>0</v>
      </c>
      <c r="CI99" s="416">
        <v>15910</v>
      </c>
      <c r="CJ99" s="416">
        <v>11894</v>
      </c>
      <c r="CK99" s="416">
        <v>18640</v>
      </c>
      <c r="CL99" s="416">
        <v>3248</v>
      </c>
      <c r="CM99" s="416">
        <v>195</v>
      </c>
      <c r="CN99" s="416">
        <v>123</v>
      </c>
      <c r="CO99" s="416">
        <v>1389</v>
      </c>
      <c r="CP99" s="416">
        <v>1934</v>
      </c>
      <c r="CQ99" s="416">
        <v>1071</v>
      </c>
      <c r="CR99" s="416">
        <v>2025</v>
      </c>
      <c r="CS99" s="416">
        <v>13029601</v>
      </c>
      <c r="CT99" s="416">
        <v>31030</v>
      </c>
      <c r="CU99" s="416">
        <v>110352</v>
      </c>
      <c r="CV99" s="416">
        <v>815</v>
      </c>
      <c r="CW99" s="416">
        <v>2578</v>
      </c>
      <c r="CX99" s="416">
        <v>0</v>
      </c>
      <c r="CY99" s="416">
        <v>0</v>
      </c>
      <c r="CZ99" s="416">
        <v>1423</v>
      </c>
      <c r="DA99" s="416">
        <v>2391</v>
      </c>
      <c r="DB99" s="416">
        <v>8484</v>
      </c>
      <c r="DC99" s="416">
        <v>142</v>
      </c>
      <c r="DD99" s="416">
        <v>222</v>
      </c>
      <c r="DE99" s="416">
        <v>3022</v>
      </c>
      <c r="DF99" s="416">
        <v>0</v>
      </c>
      <c r="DG99" s="416">
        <v>1644</v>
      </c>
      <c r="DH99" s="897">
        <v>13309525</v>
      </c>
      <c r="DI99" s="416">
        <v>3618324</v>
      </c>
      <c r="DJ99" s="416">
        <v>43873533</v>
      </c>
      <c r="DK99" s="416">
        <v>270708236</v>
      </c>
      <c r="DL99" s="416">
        <v>164012</v>
      </c>
      <c r="DM99" s="417">
        <v>0</v>
      </c>
      <c r="DN99" s="416">
        <v>0</v>
      </c>
      <c r="DO99" s="416">
        <v>0</v>
      </c>
      <c r="DP99" s="416">
        <v>318364105</v>
      </c>
      <c r="DQ99" s="416">
        <v>331673630</v>
      </c>
      <c r="DR99" s="416">
        <v>4663389</v>
      </c>
      <c r="DS99" s="416">
        <v>323027494</v>
      </c>
      <c r="DT99" s="416">
        <v>336337019</v>
      </c>
      <c r="DU99" s="416">
        <v>-1367997</v>
      </c>
      <c r="DV99" s="419">
        <v>321659497</v>
      </c>
      <c r="DW99" s="301">
        <v>334969022</v>
      </c>
      <c r="DX99" s="302"/>
      <c r="DY99" s="416"/>
    </row>
    <row r="100" spans="2:129">
      <c r="B100" s="658" t="s">
        <v>538</v>
      </c>
      <c r="C100" s="659" t="s">
        <v>662</v>
      </c>
      <c r="D100" s="429">
        <v>0</v>
      </c>
      <c r="E100" s="416">
        <v>0</v>
      </c>
      <c r="F100" s="416">
        <v>0</v>
      </c>
      <c r="G100" s="416">
        <v>0</v>
      </c>
      <c r="H100" s="421">
        <v>0</v>
      </c>
      <c r="I100" s="416">
        <v>0</v>
      </c>
      <c r="J100" s="416">
        <v>0</v>
      </c>
      <c r="K100" s="417">
        <v>0</v>
      </c>
      <c r="L100" s="416">
        <v>0</v>
      </c>
      <c r="M100" s="416">
        <v>0</v>
      </c>
      <c r="N100" s="416">
        <v>0</v>
      </c>
      <c r="O100" s="416">
        <v>0</v>
      </c>
      <c r="P100" s="416">
        <v>0</v>
      </c>
      <c r="Q100" s="416">
        <v>0</v>
      </c>
      <c r="R100" s="416">
        <v>0</v>
      </c>
      <c r="S100" s="416">
        <v>0</v>
      </c>
      <c r="T100" s="416">
        <v>0</v>
      </c>
      <c r="U100" s="416">
        <v>0</v>
      </c>
      <c r="V100" s="416">
        <v>0</v>
      </c>
      <c r="W100" s="416">
        <v>0</v>
      </c>
      <c r="X100" s="416">
        <v>0</v>
      </c>
      <c r="Y100" s="416">
        <v>0</v>
      </c>
      <c r="Z100" s="416">
        <v>0</v>
      </c>
      <c r="AA100" s="416">
        <v>0</v>
      </c>
      <c r="AB100" s="416">
        <v>0</v>
      </c>
      <c r="AC100" s="416">
        <v>0</v>
      </c>
      <c r="AD100" s="416">
        <v>0</v>
      </c>
      <c r="AE100" s="416">
        <v>0</v>
      </c>
      <c r="AF100" s="416">
        <v>0</v>
      </c>
      <c r="AG100" s="416">
        <v>0</v>
      </c>
      <c r="AH100" s="416">
        <v>0</v>
      </c>
      <c r="AI100" s="416">
        <v>0</v>
      </c>
      <c r="AJ100" s="416">
        <v>0</v>
      </c>
      <c r="AK100" s="416">
        <v>0</v>
      </c>
      <c r="AL100" s="416">
        <v>0</v>
      </c>
      <c r="AM100" s="416">
        <v>0</v>
      </c>
      <c r="AN100" s="416">
        <v>0</v>
      </c>
      <c r="AO100" s="416">
        <v>0</v>
      </c>
      <c r="AP100" s="416">
        <v>0</v>
      </c>
      <c r="AQ100" s="416">
        <v>0</v>
      </c>
      <c r="AR100" s="416">
        <v>0</v>
      </c>
      <c r="AS100" s="416">
        <v>0</v>
      </c>
      <c r="AT100" s="416">
        <v>0</v>
      </c>
      <c r="AU100" s="416">
        <v>0</v>
      </c>
      <c r="AV100" s="416">
        <v>0</v>
      </c>
      <c r="AW100" s="416">
        <v>0</v>
      </c>
      <c r="AX100" s="416">
        <v>0</v>
      </c>
      <c r="AY100" s="416">
        <v>0</v>
      </c>
      <c r="AZ100" s="416">
        <v>0</v>
      </c>
      <c r="BA100" s="416">
        <v>0</v>
      </c>
      <c r="BB100" s="416">
        <v>0</v>
      </c>
      <c r="BC100" s="416">
        <v>0</v>
      </c>
      <c r="BD100" s="416">
        <v>0</v>
      </c>
      <c r="BE100" s="416">
        <v>0</v>
      </c>
      <c r="BF100" s="416">
        <v>0</v>
      </c>
      <c r="BG100" s="416">
        <v>0</v>
      </c>
      <c r="BH100" s="416">
        <v>0</v>
      </c>
      <c r="BI100" s="416">
        <v>0</v>
      </c>
      <c r="BJ100" s="416">
        <v>0</v>
      </c>
      <c r="BK100" s="416">
        <v>0</v>
      </c>
      <c r="BL100" s="416">
        <v>0</v>
      </c>
      <c r="BM100" s="416">
        <v>0</v>
      </c>
      <c r="BN100" s="416">
        <v>0</v>
      </c>
      <c r="BO100" s="416">
        <v>0</v>
      </c>
      <c r="BP100" s="416">
        <v>0</v>
      </c>
      <c r="BQ100" s="416">
        <v>0</v>
      </c>
      <c r="BR100" s="416">
        <v>0</v>
      </c>
      <c r="BS100" s="416">
        <v>0</v>
      </c>
      <c r="BT100" s="416">
        <v>0</v>
      </c>
      <c r="BU100" s="416">
        <v>0</v>
      </c>
      <c r="BV100" s="416">
        <v>0</v>
      </c>
      <c r="BW100" s="416">
        <v>0</v>
      </c>
      <c r="BX100" s="416">
        <v>0</v>
      </c>
      <c r="BY100" s="416">
        <v>0</v>
      </c>
      <c r="BZ100" s="416">
        <v>0</v>
      </c>
      <c r="CA100" s="416">
        <v>0</v>
      </c>
      <c r="CB100" s="416">
        <v>0</v>
      </c>
      <c r="CC100" s="416">
        <v>0</v>
      </c>
      <c r="CD100" s="416">
        <v>0</v>
      </c>
      <c r="CE100" s="416">
        <v>0</v>
      </c>
      <c r="CF100" s="416">
        <v>0</v>
      </c>
      <c r="CG100" s="416">
        <v>0</v>
      </c>
      <c r="CH100" s="416">
        <v>0</v>
      </c>
      <c r="CI100" s="416">
        <v>0</v>
      </c>
      <c r="CJ100" s="416">
        <v>0</v>
      </c>
      <c r="CK100" s="416">
        <v>0</v>
      </c>
      <c r="CL100" s="416">
        <v>0</v>
      </c>
      <c r="CM100" s="416">
        <v>0</v>
      </c>
      <c r="CN100" s="416">
        <v>0</v>
      </c>
      <c r="CO100" s="416">
        <v>0</v>
      </c>
      <c r="CP100" s="416">
        <v>0</v>
      </c>
      <c r="CQ100" s="416">
        <v>0</v>
      </c>
      <c r="CR100" s="416">
        <v>0</v>
      </c>
      <c r="CS100" s="416">
        <v>0</v>
      </c>
      <c r="CT100" s="416">
        <v>0</v>
      </c>
      <c r="CU100" s="416">
        <v>0</v>
      </c>
      <c r="CV100" s="416">
        <v>0</v>
      </c>
      <c r="CW100" s="416">
        <v>0</v>
      </c>
      <c r="CX100" s="416">
        <v>0</v>
      </c>
      <c r="CY100" s="416">
        <v>0</v>
      </c>
      <c r="CZ100" s="416">
        <v>0</v>
      </c>
      <c r="DA100" s="416">
        <v>0</v>
      </c>
      <c r="DB100" s="416">
        <v>0</v>
      </c>
      <c r="DC100" s="416">
        <v>0</v>
      </c>
      <c r="DD100" s="416">
        <v>0</v>
      </c>
      <c r="DE100" s="416">
        <v>0</v>
      </c>
      <c r="DF100" s="416">
        <v>0</v>
      </c>
      <c r="DG100" s="416">
        <v>0</v>
      </c>
      <c r="DH100" s="897">
        <v>0</v>
      </c>
      <c r="DI100" s="416">
        <v>19961</v>
      </c>
      <c r="DJ100" s="416">
        <v>37284990</v>
      </c>
      <c r="DK100" s="416">
        <v>19349968</v>
      </c>
      <c r="DL100" s="416">
        <v>1314951</v>
      </c>
      <c r="DM100" s="417">
        <v>0</v>
      </c>
      <c r="DN100" s="416">
        <v>0</v>
      </c>
      <c r="DO100" s="416">
        <v>0</v>
      </c>
      <c r="DP100" s="416">
        <v>57969870</v>
      </c>
      <c r="DQ100" s="416">
        <v>57969870</v>
      </c>
      <c r="DR100" s="416">
        <v>811151</v>
      </c>
      <c r="DS100" s="416">
        <v>58781021</v>
      </c>
      <c r="DT100" s="416">
        <v>58781021</v>
      </c>
      <c r="DU100" s="416">
        <v>-235691</v>
      </c>
      <c r="DV100" s="419">
        <v>58545330</v>
      </c>
      <c r="DW100" s="301">
        <v>58545330</v>
      </c>
      <c r="DX100" s="302"/>
      <c r="DY100" s="416"/>
    </row>
    <row r="101" spans="2:129">
      <c r="B101" s="667" t="s">
        <v>539</v>
      </c>
      <c r="C101" s="922" t="s">
        <v>663</v>
      </c>
      <c r="D101" s="1006">
        <v>0</v>
      </c>
      <c r="E101" s="1007">
        <v>0</v>
      </c>
      <c r="F101" s="1007">
        <v>0</v>
      </c>
      <c r="G101" s="1007">
        <v>0</v>
      </c>
      <c r="H101" s="416">
        <v>0</v>
      </c>
      <c r="I101" s="1007">
        <v>0</v>
      </c>
      <c r="J101" s="1007">
        <v>0</v>
      </c>
      <c r="K101" s="1008">
        <v>0</v>
      </c>
      <c r="L101" s="1007">
        <v>0</v>
      </c>
      <c r="M101" s="1007">
        <v>0</v>
      </c>
      <c r="N101" s="1007">
        <v>0</v>
      </c>
      <c r="O101" s="1007">
        <v>0</v>
      </c>
      <c r="P101" s="1007">
        <v>0</v>
      </c>
      <c r="Q101" s="1007">
        <v>0</v>
      </c>
      <c r="R101" s="1007">
        <v>0</v>
      </c>
      <c r="S101" s="1007">
        <v>0</v>
      </c>
      <c r="T101" s="1007">
        <v>0</v>
      </c>
      <c r="U101" s="1007">
        <v>0</v>
      </c>
      <c r="V101" s="1007">
        <v>0</v>
      </c>
      <c r="W101" s="1007">
        <v>0</v>
      </c>
      <c r="X101" s="1007">
        <v>0</v>
      </c>
      <c r="Y101" s="1007">
        <v>0</v>
      </c>
      <c r="Z101" s="1007">
        <v>0</v>
      </c>
      <c r="AA101" s="1007">
        <v>0</v>
      </c>
      <c r="AB101" s="1007">
        <v>0</v>
      </c>
      <c r="AC101" s="1007">
        <v>0</v>
      </c>
      <c r="AD101" s="1007">
        <v>0</v>
      </c>
      <c r="AE101" s="1007">
        <v>0</v>
      </c>
      <c r="AF101" s="1007">
        <v>0</v>
      </c>
      <c r="AG101" s="1007">
        <v>0</v>
      </c>
      <c r="AH101" s="1007">
        <v>0</v>
      </c>
      <c r="AI101" s="1007">
        <v>0</v>
      </c>
      <c r="AJ101" s="1007">
        <v>0</v>
      </c>
      <c r="AK101" s="1007">
        <v>0</v>
      </c>
      <c r="AL101" s="1007">
        <v>0</v>
      </c>
      <c r="AM101" s="1007">
        <v>0</v>
      </c>
      <c r="AN101" s="1007">
        <v>0</v>
      </c>
      <c r="AO101" s="1007">
        <v>0</v>
      </c>
      <c r="AP101" s="1007">
        <v>0</v>
      </c>
      <c r="AQ101" s="1007">
        <v>0</v>
      </c>
      <c r="AR101" s="1007">
        <v>0</v>
      </c>
      <c r="AS101" s="1007">
        <v>0</v>
      </c>
      <c r="AT101" s="1007">
        <v>0</v>
      </c>
      <c r="AU101" s="1007">
        <v>0</v>
      </c>
      <c r="AV101" s="1007">
        <v>0</v>
      </c>
      <c r="AW101" s="1007">
        <v>0</v>
      </c>
      <c r="AX101" s="1007">
        <v>0</v>
      </c>
      <c r="AY101" s="1007">
        <v>0</v>
      </c>
      <c r="AZ101" s="1007">
        <v>0</v>
      </c>
      <c r="BA101" s="1007">
        <v>0</v>
      </c>
      <c r="BB101" s="1007">
        <v>0</v>
      </c>
      <c r="BC101" s="1007">
        <v>0</v>
      </c>
      <c r="BD101" s="1007">
        <v>0</v>
      </c>
      <c r="BE101" s="1007">
        <v>0</v>
      </c>
      <c r="BF101" s="1007">
        <v>0</v>
      </c>
      <c r="BG101" s="1007">
        <v>0</v>
      </c>
      <c r="BH101" s="1007">
        <v>0</v>
      </c>
      <c r="BI101" s="1007">
        <v>0</v>
      </c>
      <c r="BJ101" s="1007">
        <v>0</v>
      </c>
      <c r="BK101" s="1007">
        <v>0</v>
      </c>
      <c r="BL101" s="1007">
        <v>0</v>
      </c>
      <c r="BM101" s="1007">
        <v>0</v>
      </c>
      <c r="BN101" s="1007">
        <v>0</v>
      </c>
      <c r="BO101" s="1007">
        <v>0</v>
      </c>
      <c r="BP101" s="1007">
        <v>0</v>
      </c>
      <c r="BQ101" s="1007">
        <v>0</v>
      </c>
      <c r="BR101" s="1007">
        <v>0</v>
      </c>
      <c r="BS101" s="1007">
        <v>0</v>
      </c>
      <c r="BT101" s="1007">
        <v>0</v>
      </c>
      <c r="BU101" s="1007">
        <v>0</v>
      </c>
      <c r="BV101" s="1007">
        <v>0</v>
      </c>
      <c r="BW101" s="1007">
        <v>0</v>
      </c>
      <c r="BX101" s="1007">
        <v>0</v>
      </c>
      <c r="BY101" s="1007">
        <v>0</v>
      </c>
      <c r="BZ101" s="1007">
        <v>0</v>
      </c>
      <c r="CA101" s="1007">
        <v>0</v>
      </c>
      <c r="CB101" s="1007">
        <v>0</v>
      </c>
      <c r="CC101" s="1007">
        <v>0</v>
      </c>
      <c r="CD101" s="1007">
        <v>0</v>
      </c>
      <c r="CE101" s="1007">
        <v>0</v>
      </c>
      <c r="CF101" s="1007">
        <v>0</v>
      </c>
      <c r="CG101" s="1007">
        <v>0</v>
      </c>
      <c r="CH101" s="1007">
        <v>0</v>
      </c>
      <c r="CI101" s="1007">
        <v>0</v>
      </c>
      <c r="CJ101" s="1007">
        <v>0</v>
      </c>
      <c r="CK101" s="1007">
        <v>0</v>
      </c>
      <c r="CL101" s="1007">
        <v>0</v>
      </c>
      <c r="CM101" s="1007">
        <v>0</v>
      </c>
      <c r="CN101" s="1007">
        <v>0</v>
      </c>
      <c r="CO101" s="1007">
        <v>0</v>
      </c>
      <c r="CP101" s="1007">
        <v>0</v>
      </c>
      <c r="CQ101" s="1007">
        <v>0</v>
      </c>
      <c r="CR101" s="1007">
        <v>0</v>
      </c>
      <c r="CS101" s="1007">
        <v>0</v>
      </c>
      <c r="CT101" s="1007">
        <v>0</v>
      </c>
      <c r="CU101" s="1007">
        <v>0</v>
      </c>
      <c r="CV101" s="1007">
        <v>0</v>
      </c>
      <c r="CW101" s="1007">
        <v>0</v>
      </c>
      <c r="CX101" s="1007">
        <v>0</v>
      </c>
      <c r="CY101" s="1007">
        <v>0</v>
      </c>
      <c r="CZ101" s="1007">
        <v>0</v>
      </c>
      <c r="DA101" s="1007">
        <v>0</v>
      </c>
      <c r="DB101" s="1007">
        <v>0</v>
      </c>
      <c r="DC101" s="1007">
        <v>0</v>
      </c>
      <c r="DD101" s="1007">
        <v>0</v>
      </c>
      <c r="DE101" s="1007">
        <v>0</v>
      </c>
      <c r="DF101" s="1007">
        <v>0</v>
      </c>
      <c r="DG101" s="1007">
        <v>0</v>
      </c>
      <c r="DH101" s="1009">
        <v>0</v>
      </c>
      <c r="DI101" s="1007">
        <v>0</v>
      </c>
      <c r="DJ101" s="1007">
        <v>19094728</v>
      </c>
      <c r="DK101" s="1007">
        <v>41346056</v>
      </c>
      <c r="DL101" s="1007">
        <v>0</v>
      </c>
      <c r="DM101" s="1008">
        <v>0</v>
      </c>
      <c r="DN101" s="1007">
        <v>0</v>
      </c>
      <c r="DO101" s="1007">
        <v>0</v>
      </c>
      <c r="DP101" s="1007">
        <v>60440784</v>
      </c>
      <c r="DQ101" s="1007">
        <v>60440784</v>
      </c>
      <c r="DR101" s="1007">
        <v>748940</v>
      </c>
      <c r="DS101" s="1007">
        <v>61189724</v>
      </c>
      <c r="DT101" s="1007">
        <v>61189724</v>
      </c>
      <c r="DU101" s="1007">
        <v>-217615</v>
      </c>
      <c r="DV101" s="1010">
        <v>60972109</v>
      </c>
      <c r="DW101" s="367">
        <v>60972109</v>
      </c>
      <c r="DX101" s="368">
        <f>SUM(DW99:DW101)</f>
        <v>454486461</v>
      </c>
      <c r="DY101" s="416"/>
    </row>
    <row r="102" spans="2:129">
      <c r="B102" s="893" t="s">
        <v>540</v>
      </c>
      <c r="C102" s="894" t="s">
        <v>664</v>
      </c>
      <c r="D102" s="429">
        <v>0</v>
      </c>
      <c r="E102" s="416">
        <v>0</v>
      </c>
      <c r="F102" s="416">
        <v>0</v>
      </c>
      <c r="G102" s="416">
        <v>2313</v>
      </c>
      <c r="H102" s="416">
        <v>48058</v>
      </c>
      <c r="I102" s="416">
        <v>0</v>
      </c>
      <c r="J102" s="416">
        <v>29430</v>
      </c>
      <c r="K102" s="417">
        <v>0</v>
      </c>
      <c r="L102" s="416">
        <v>186325</v>
      </c>
      <c r="M102" s="416">
        <v>3574</v>
      </c>
      <c r="N102" s="416">
        <v>7727</v>
      </c>
      <c r="O102" s="416">
        <v>0</v>
      </c>
      <c r="P102" s="416">
        <v>5282</v>
      </c>
      <c r="Q102" s="416">
        <v>34565</v>
      </c>
      <c r="R102" s="416">
        <v>33060</v>
      </c>
      <c r="S102" s="416">
        <v>13645</v>
      </c>
      <c r="T102" s="416">
        <v>58797</v>
      </c>
      <c r="U102" s="416">
        <v>68662</v>
      </c>
      <c r="V102" s="416">
        <v>43187</v>
      </c>
      <c r="W102" s="416">
        <v>1165</v>
      </c>
      <c r="X102" s="416">
        <v>46301</v>
      </c>
      <c r="Y102" s="416">
        <v>2856</v>
      </c>
      <c r="Z102" s="416">
        <v>24022</v>
      </c>
      <c r="AA102" s="416">
        <v>0</v>
      </c>
      <c r="AB102" s="416">
        <v>0</v>
      </c>
      <c r="AC102" s="416">
        <v>110434</v>
      </c>
      <c r="AD102" s="416">
        <v>18131</v>
      </c>
      <c r="AE102" s="416">
        <v>775250</v>
      </c>
      <c r="AF102" s="416">
        <v>182645</v>
      </c>
      <c r="AG102" s="416">
        <v>46104</v>
      </c>
      <c r="AH102" s="416">
        <v>15774</v>
      </c>
      <c r="AI102" s="416">
        <v>1847</v>
      </c>
      <c r="AJ102" s="416">
        <v>1067</v>
      </c>
      <c r="AK102" s="416">
        <v>45027</v>
      </c>
      <c r="AL102" s="416">
        <v>153</v>
      </c>
      <c r="AM102" s="416">
        <v>29905</v>
      </c>
      <c r="AN102" s="416">
        <v>16658</v>
      </c>
      <c r="AO102" s="416">
        <v>36132</v>
      </c>
      <c r="AP102" s="416">
        <v>9141</v>
      </c>
      <c r="AQ102" s="416">
        <v>4743</v>
      </c>
      <c r="AR102" s="416">
        <v>219863</v>
      </c>
      <c r="AS102" s="416">
        <v>24209</v>
      </c>
      <c r="AT102" s="416">
        <v>176210</v>
      </c>
      <c r="AU102" s="416">
        <v>93657</v>
      </c>
      <c r="AV102" s="416">
        <v>51323</v>
      </c>
      <c r="AW102" s="416">
        <v>72802</v>
      </c>
      <c r="AX102" s="416">
        <v>135710</v>
      </c>
      <c r="AY102" s="416">
        <v>1876</v>
      </c>
      <c r="AZ102" s="416">
        <v>39652</v>
      </c>
      <c r="BA102" s="416">
        <v>17241</v>
      </c>
      <c r="BB102" s="416">
        <v>7686</v>
      </c>
      <c r="BC102" s="416">
        <v>758</v>
      </c>
      <c r="BD102" s="416">
        <v>2533</v>
      </c>
      <c r="BE102" s="416">
        <v>5</v>
      </c>
      <c r="BF102" s="416">
        <v>10126</v>
      </c>
      <c r="BG102" s="416">
        <v>10195</v>
      </c>
      <c r="BH102" s="416">
        <v>0</v>
      </c>
      <c r="BI102" s="416">
        <v>0</v>
      </c>
      <c r="BJ102" s="416">
        <v>1571</v>
      </c>
      <c r="BK102" s="416">
        <v>138173</v>
      </c>
      <c r="BL102" s="416">
        <v>1195</v>
      </c>
      <c r="BM102" s="416">
        <v>3994</v>
      </c>
      <c r="BN102" s="416">
        <v>17334</v>
      </c>
      <c r="BO102" s="416">
        <v>7861</v>
      </c>
      <c r="BP102" s="416">
        <v>129652</v>
      </c>
      <c r="BQ102" s="416">
        <v>119625</v>
      </c>
      <c r="BR102" s="416">
        <v>152653</v>
      </c>
      <c r="BS102" s="416">
        <v>38411</v>
      </c>
      <c r="BT102" s="416">
        <v>279403</v>
      </c>
      <c r="BU102" s="416">
        <v>55170</v>
      </c>
      <c r="BV102" s="416">
        <v>274203</v>
      </c>
      <c r="BW102" s="416">
        <v>77512</v>
      </c>
      <c r="BX102" s="416">
        <v>444527</v>
      </c>
      <c r="BY102" s="416">
        <v>969742</v>
      </c>
      <c r="BZ102" s="416">
        <v>62119</v>
      </c>
      <c r="CA102" s="416">
        <v>87519</v>
      </c>
      <c r="CB102" s="416">
        <v>0</v>
      </c>
      <c r="CC102" s="416">
        <v>9276</v>
      </c>
      <c r="CD102" s="416">
        <v>385418</v>
      </c>
      <c r="CE102" s="416">
        <v>0</v>
      </c>
      <c r="CF102" s="416">
        <v>83100</v>
      </c>
      <c r="CG102" s="416">
        <v>2818</v>
      </c>
      <c r="CH102" s="416">
        <v>4270</v>
      </c>
      <c r="CI102" s="416">
        <v>89334</v>
      </c>
      <c r="CJ102" s="416">
        <v>142495</v>
      </c>
      <c r="CK102" s="416">
        <v>150250</v>
      </c>
      <c r="CL102" s="416">
        <v>42226</v>
      </c>
      <c r="CM102" s="416">
        <v>50765</v>
      </c>
      <c r="CN102" s="416">
        <v>295</v>
      </c>
      <c r="CO102" s="416">
        <v>45281</v>
      </c>
      <c r="CP102" s="416">
        <v>1194</v>
      </c>
      <c r="CQ102" s="416">
        <v>98298</v>
      </c>
      <c r="CR102" s="416">
        <v>263798</v>
      </c>
      <c r="CS102" s="416">
        <v>635288</v>
      </c>
      <c r="CT102" s="416">
        <v>1616</v>
      </c>
      <c r="CU102" s="416">
        <v>26394</v>
      </c>
      <c r="CV102" s="416">
        <v>0</v>
      </c>
      <c r="CW102" s="416">
        <v>158254</v>
      </c>
      <c r="CX102" s="416">
        <v>154297</v>
      </c>
      <c r="CY102" s="416">
        <v>118301</v>
      </c>
      <c r="CZ102" s="416">
        <v>359085</v>
      </c>
      <c r="DA102" s="416">
        <v>1312744</v>
      </c>
      <c r="DB102" s="416">
        <v>138394</v>
      </c>
      <c r="DC102" s="416">
        <v>38862</v>
      </c>
      <c r="DD102" s="416">
        <v>54394</v>
      </c>
      <c r="DE102" s="416">
        <v>67286</v>
      </c>
      <c r="DF102" s="416">
        <v>0</v>
      </c>
      <c r="DG102" s="416">
        <v>14709</v>
      </c>
      <c r="DH102" s="897">
        <v>10074932</v>
      </c>
      <c r="DI102" s="416">
        <v>0</v>
      </c>
      <c r="DJ102" s="416">
        <v>35270476</v>
      </c>
      <c r="DK102" s="416">
        <v>0</v>
      </c>
      <c r="DL102" s="416">
        <v>0</v>
      </c>
      <c r="DM102" s="417">
        <v>0</v>
      </c>
      <c r="DN102" s="416">
        <v>0</v>
      </c>
      <c r="DO102" s="416">
        <v>0</v>
      </c>
      <c r="DP102" s="416">
        <v>35270476</v>
      </c>
      <c r="DQ102" s="416">
        <v>45345408</v>
      </c>
      <c r="DR102" s="416">
        <v>1661036</v>
      </c>
      <c r="DS102" s="416">
        <v>36931512</v>
      </c>
      <c r="DT102" s="416">
        <v>47006444</v>
      </c>
      <c r="DU102" s="416">
        <v>-785506</v>
      </c>
      <c r="DV102" s="419">
        <v>36146006</v>
      </c>
      <c r="DW102" s="359">
        <v>46220938</v>
      </c>
      <c r="DX102" s="360">
        <f>DW102</f>
        <v>46220938</v>
      </c>
      <c r="DY102" s="416"/>
    </row>
    <row r="103" spans="2:129">
      <c r="B103" s="697" t="s">
        <v>541</v>
      </c>
      <c r="C103" s="698" t="s">
        <v>721</v>
      </c>
      <c r="D103" s="429">
        <v>6055</v>
      </c>
      <c r="E103" s="416">
        <v>0</v>
      </c>
      <c r="F103" s="416">
        <v>34707</v>
      </c>
      <c r="G103" s="416">
        <v>286</v>
      </c>
      <c r="H103" s="416">
        <v>12986</v>
      </c>
      <c r="I103" s="416">
        <v>0</v>
      </c>
      <c r="J103" s="416">
        <v>46301</v>
      </c>
      <c r="K103" s="417">
        <v>0</v>
      </c>
      <c r="L103" s="416">
        <v>1776053</v>
      </c>
      <c r="M103" s="416">
        <v>77927</v>
      </c>
      <c r="N103" s="416">
        <v>19414</v>
      </c>
      <c r="O103" s="416">
        <v>0</v>
      </c>
      <c r="P103" s="416">
        <v>15033</v>
      </c>
      <c r="Q103" s="416">
        <v>79817</v>
      </c>
      <c r="R103" s="416">
        <v>90533</v>
      </c>
      <c r="S103" s="416">
        <v>187916</v>
      </c>
      <c r="T103" s="416">
        <v>357880</v>
      </c>
      <c r="U103" s="416">
        <v>1199538</v>
      </c>
      <c r="V103" s="416">
        <v>75177</v>
      </c>
      <c r="W103" s="416">
        <v>4566</v>
      </c>
      <c r="X103" s="416">
        <v>168617</v>
      </c>
      <c r="Y103" s="416">
        <v>966</v>
      </c>
      <c r="Z103" s="416">
        <v>32280</v>
      </c>
      <c r="AA103" s="416">
        <v>0</v>
      </c>
      <c r="AB103" s="416">
        <v>0</v>
      </c>
      <c r="AC103" s="416">
        <v>1182592</v>
      </c>
      <c r="AD103" s="416">
        <v>552576</v>
      </c>
      <c r="AE103" s="416">
        <v>434076</v>
      </c>
      <c r="AF103" s="416">
        <v>126496</v>
      </c>
      <c r="AG103" s="416">
        <v>266449</v>
      </c>
      <c r="AH103" s="416">
        <v>64176</v>
      </c>
      <c r="AI103" s="416">
        <v>27680</v>
      </c>
      <c r="AJ103" s="416">
        <v>2417</v>
      </c>
      <c r="AK103" s="416">
        <v>73645</v>
      </c>
      <c r="AL103" s="416">
        <v>1050</v>
      </c>
      <c r="AM103" s="416">
        <v>128633</v>
      </c>
      <c r="AN103" s="416">
        <v>11509</v>
      </c>
      <c r="AO103" s="416">
        <v>79342</v>
      </c>
      <c r="AP103" s="416">
        <v>12763</v>
      </c>
      <c r="AQ103" s="416">
        <v>4117</v>
      </c>
      <c r="AR103" s="416">
        <v>980389</v>
      </c>
      <c r="AS103" s="416">
        <v>101719</v>
      </c>
      <c r="AT103" s="416">
        <v>582619</v>
      </c>
      <c r="AU103" s="416">
        <v>154586</v>
      </c>
      <c r="AV103" s="416">
        <v>118944</v>
      </c>
      <c r="AW103" s="416">
        <v>215228</v>
      </c>
      <c r="AX103" s="416">
        <v>161594</v>
      </c>
      <c r="AY103" s="416">
        <v>5507</v>
      </c>
      <c r="AZ103" s="416">
        <v>216698</v>
      </c>
      <c r="BA103" s="416">
        <v>157696</v>
      </c>
      <c r="BB103" s="416">
        <v>71850</v>
      </c>
      <c r="BC103" s="416">
        <v>10469</v>
      </c>
      <c r="BD103" s="416">
        <v>13398</v>
      </c>
      <c r="BE103" s="416">
        <v>39</v>
      </c>
      <c r="BF103" s="416">
        <v>130610</v>
      </c>
      <c r="BG103" s="416">
        <v>43615</v>
      </c>
      <c r="BH103" s="416">
        <v>0</v>
      </c>
      <c r="BI103" s="416">
        <v>0</v>
      </c>
      <c r="BJ103" s="416">
        <v>18051</v>
      </c>
      <c r="BK103" s="416">
        <v>281829</v>
      </c>
      <c r="BL103" s="416">
        <v>3133</v>
      </c>
      <c r="BM103" s="416">
        <v>50449</v>
      </c>
      <c r="BN103" s="416">
        <v>181401</v>
      </c>
      <c r="BO103" s="416">
        <v>471</v>
      </c>
      <c r="BP103" s="416">
        <v>452369</v>
      </c>
      <c r="BQ103" s="416">
        <v>22271</v>
      </c>
      <c r="BR103" s="416">
        <v>111025</v>
      </c>
      <c r="BS103" s="416">
        <v>30819</v>
      </c>
      <c r="BT103" s="416">
        <v>1082434</v>
      </c>
      <c r="BU103" s="416">
        <v>198150</v>
      </c>
      <c r="BV103" s="416">
        <v>82807</v>
      </c>
      <c r="BW103" s="416">
        <v>22779</v>
      </c>
      <c r="BX103" s="416">
        <v>7868989</v>
      </c>
      <c r="BY103" s="416">
        <v>9209718</v>
      </c>
      <c r="BZ103" s="416">
        <v>828626</v>
      </c>
      <c r="CA103" s="416">
        <v>435671</v>
      </c>
      <c r="CB103" s="416">
        <v>0</v>
      </c>
      <c r="CC103" s="416">
        <v>111765</v>
      </c>
      <c r="CD103" s="416">
        <v>930946</v>
      </c>
      <c r="CE103" s="416">
        <v>0</v>
      </c>
      <c r="CF103" s="416">
        <v>193339</v>
      </c>
      <c r="CG103" s="416">
        <v>293686</v>
      </c>
      <c r="CH103" s="416">
        <v>7794</v>
      </c>
      <c r="CI103" s="416">
        <v>10972</v>
      </c>
      <c r="CJ103" s="416">
        <v>569605</v>
      </c>
      <c r="CK103" s="416">
        <v>2124445</v>
      </c>
      <c r="CL103" s="416">
        <v>219612</v>
      </c>
      <c r="CM103" s="416">
        <v>1415291</v>
      </c>
      <c r="CN103" s="416">
        <v>30828</v>
      </c>
      <c r="CO103" s="416">
        <v>854967</v>
      </c>
      <c r="CP103" s="416">
        <v>130075</v>
      </c>
      <c r="CQ103" s="416">
        <v>581986</v>
      </c>
      <c r="CR103" s="416">
        <v>129346</v>
      </c>
      <c r="CS103" s="416">
        <v>589435</v>
      </c>
      <c r="CT103" s="416">
        <v>40164</v>
      </c>
      <c r="CU103" s="416">
        <v>52377</v>
      </c>
      <c r="CV103" s="416">
        <v>153729</v>
      </c>
      <c r="CW103" s="416">
        <v>60859</v>
      </c>
      <c r="CX103" s="416">
        <v>529656</v>
      </c>
      <c r="CY103" s="416">
        <v>163188</v>
      </c>
      <c r="CZ103" s="416">
        <v>1404500</v>
      </c>
      <c r="DA103" s="416">
        <v>1099210</v>
      </c>
      <c r="DB103" s="416">
        <v>651121</v>
      </c>
      <c r="DC103" s="416">
        <v>102402</v>
      </c>
      <c r="DD103" s="416">
        <v>258650</v>
      </c>
      <c r="DE103" s="416">
        <v>346028</v>
      </c>
      <c r="DF103" s="416">
        <v>0</v>
      </c>
      <c r="DG103" s="416">
        <v>30885</v>
      </c>
      <c r="DH103" s="897">
        <v>44086387</v>
      </c>
      <c r="DI103" s="416">
        <v>0</v>
      </c>
      <c r="DJ103" s="416">
        <v>36995</v>
      </c>
      <c r="DK103" s="416">
        <v>0</v>
      </c>
      <c r="DL103" s="416">
        <v>0</v>
      </c>
      <c r="DM103" s="417">
        <v>0</v>
      </c>
      <c r="DN103" s="416">
        <v>0</v>
      </c>
      <c r="DO103" s="416">
        <v>0</v>
      </c>
      <c r="DP103" s="416">
        <v>36995</v>
      </c>
      <c r="DQ103" s="416">
        <v>44123382</v>
      </c>
      <c r="DR103" s="416">
        <v>798034</v>
      </c>
      <c r="DS103" s="416">
        <v>835029</v>
      </c>
      <c r="DT103" s="416">
        <v>44921416</v>
      </c>
      <c r="DU103" s="416">
        <v>-1319272</v>
      </c>
      <c r="DV103" s="419">
        <v>-484243</v>
      </c>
      <c r="DW103" s="303">
        <v>43602144</v>
      </c>
      <c r="DX103" s="304"/>
      <c r="DY103" s="416"/>
    </row>
    <row r="104" spans="2:129">
      <c r="B104" s="697" t="s">
        <v>542</v>
      </c>
      <c r="C104" s="923" t="s">
        <v>666</v>
      </c>
      <c r="D104" s="429">
        <v>99487</v>
      </c>
      <c r="E104" s="416">
        <v>26318</v>
      </c>
      <c r="F104" s="416">
        <v>55444</v>
      </c>
      <c r="G104" s="416">
        <v>74350</v>
      </c>
      <c r="H104" s="416">
        <v>7724</v>
      </c>
      <c r="I104" s="416">
        <v>0</v>
      </c>
      <c r="J104" s="416">
        <v>148869</v>
      </c>
      <c r="K104" s="417">
        <v>0</v>
      </c>
      <c r="L104" s="416">
        <v>1076714</v>
      </c>
      <c r="M104" s="416">
        <v>15539</v>
      </c>
      <c r="N104" s="416">
        <v>29375</v>
      </c>
      <c r="O104" s="416">
        <v>0</v>
      </c>
      <c r="P104" s="416">
        <v>65777</v>
      </c>
      <c r="Q104" s="416">
        <v>112354</v>
      </c>
      <c r="R104" s="416">
        <v>274020</v>
      </c>
      <c r="S104" s="416">
        <v>163843</v>
      </c>
      <c r="T104" s="416">
        <v>234815</v>
      </c>
      <c r="U104" s="416">
        <v>477858</v>
      </c>
      <c r="V104" s="416">
        <v>392086</v>
      </c>
      <c r="W104" s="416">
        <v>1630</v>
      </c>
      <c r="X104" s="416">
        <v>474730</v>
      </c>
      <c r="Y104" s="416">
        <v>7836</v>
      </c>
      <c r="Z104" s="416">
        <v>88489</v>
      </c>
      <c r="AA104" s="416">
        <v>0</v>
      </c>
      <c r="AB104" s="416">
        <v>0</v>
      </c>
      <c r="AC104" s="416">
        <v>74665</v>
      </c>
      <c r="AD104" s="416">
        <v>46288</v>
      </c>
      <c r="AE104" s="416">
        <v>1302166</v>
      </c>
      <c r="AF104" s="416">
        <v>2538109</v>
      </c>
      <c r="AG104" s="416">
        <v>467801</v>
      </c>
      <c r="AH104" s="416">
        <v>109913</v>
      </c>
      <c r="AI104" s="416">
        <v>17362</v>
      </c>
      <c r="AJ104" s="416">
        <v>8111</v>
      </c>
      <c r="AK104" s="416">
        <v>585157</v>
      </c>
      <c r="AL104" s="416">
        <v>1764</v>
      </c>
      <c r="AM104" s="416">
        <v>698844</v>
      </c>
      <c r="AN104" s="416">
        <v>45995</v>
      </c>
      <c r="AO104" s="416">
        <v>185844</v>
      </c>
      <c r="AP104" s="416">
        <v>54455</v>
      </c>
      <c r="AQ104" s="416">
        <v>21977</v>
      </c>
      <c r="AR104" s="416">
        <v>1303455</v>
      </c>
      <c r="AS104" s="416">
        <v>447577</v>
      </c>
      <c r="AT104" s="416">
        <v>1057453</v>
      </c>
      <c r="AU104" s="416">
        <v>768106</v>
      </c>
      <c r="AV104" s="416">
        <v>472889</v>
      </c>
      <c r="AW104" s="416">
        <v>929810</v>
      </c>
      <c r="AX104" s="416">
        <v>699870</v>
      </c>
      <c r="AY104" s="416">
        <v>9668</v>
      </c>
      <c r="AZ104" s="416">
        <v>1053847</v>
      </c>
      <c r="BA104" s="416">
        <v>329913</v>
      </c>
      <c r="BB104" s="416">
        <v>186318</v>
      </c>
      <c r="BC104" s="416">
        <v>9556</v>
      </c>
      <c r="BD104" s="416">
        <v>29466</v>
      </c>
      <c r="BE104" s="416">
        <v>61</v>
      </c>
      <c r="BF104" s="416">
        <v>328333</v>
      </c>
      <c r="BG104" s="416">
        <v>108208</v>
      </c>
      <c r="BH104" s="416">
        <v>0</v>
      </c>
      <c r="BI104" s="416">
        <v>0</v>
      </c>
      <c r="BJ104" s="416">
        <v>29239</v>
      </c>
      <c r="BK104" s="416">
        <v>3313983</v>
      </c>
      <c r="BL104" s="416">
        <v>48611</v>
      </c>
      <c r="BM104" s="416">
        <v>74617</v>
      </c>
      <c r="BN104" s="416">
        <v>282128</v>
      </c>
      <c r="BO104" s="416">
        <v>56461</v>
      </c>
      <c r="BP104" s="416">
        <v>3431831</v>
      </c>
      <c r="BQ104" s="416">
        <v>446424</v>
      </c>
      <c r="BR104" s="416">
        <v>3234537</v>
      </c>
      <c r="BS104" s="416">
        <v>1252275</v>
      </c>
      <c r="BT104" s="416">
        <v>2700438</v>
      </c>
      <c r="BU104" s="416">
        <v>185870</v>
      </c>
      <c r="BV104" s="416">
        <v>52042</v>
      </c>
      <c r="BW104" s="416">
        <v>399109</v>
      </c>
      <c r="BX104" s="416">
        <v>5636401</v>
      </c>
      <c r="BY104" s="416">
        <v>8835449</v>
      </c>
      <c r="BZ104" s="416">
        <v>144005</v>
      </c>
      <c r="CA104" s="416">
        <v>47167</v>
      </c>
      <c r="CB104" s="416">
        <v>0</v>
      </c>
      <c r="CC104" s="416">
        <v>27128</v>
      </c>
      <c r="CD104" s="416">
        <v>2288168</v>
      </c>
      <c r="CE104" s="416">
        <v>12948217</v>
      </c>
      <c r="CF104" s="416">
        <v>308126</v>
      </c>
      <c r="CG104" s="416">
        <v>2116218</v>
      </c>
      <c r="CH104" s="416">
        <v>99595</v>
      </c>
      <c r="CI104" s="416">
        <v>345099</v>
      </c>
      <c r="CJ104" s="416">
        <v>572065</v>
      </c>
      <c r="CK104" s="416">
        <v>1792812</v>
      </c>
      <c r="CL104" s="416">
        <v>239694</v>
      </c>
      <c r="CM104" s="416">
        <v>1569469</v>
      </c>
      <c r="CN104" s="416">
        <v>61281</v>
      </c>
      <c r="CO104" s="416">
        <v>219866</v>
      </c>
      <c r="CP104" s="416">
        <v>3662617</v>
      </c>
      <c r="CQ104" s="416">
        <v>855539</v>
      </c>
      <c r="CR104" s="416">
        <v>945512</v>
      </c>
      <c r="CS104" s="416">
        <v>4120205</v>
      </c>
      <c r="CT104" s="416">
        <v>414674</v>
      </c>
      <c r="CU104" s="416">
        <v>800285</v>
      </c>
      <c r="CV104" s="416">
        <v>362174</v>
      </c>
      <c r="CW104" s="416">
        <v>44597</v>
      </c>
      <c r="CX104" s="416">
        <v>2750665</v>
      </c>
      <c r="CY104" s="416">
        <v>452391</v>
      </c>
      <c r="CZ104" s="416">
        <v>4278436</v>
      </c>
      <c r="DA104" s="416">
        <v>826813</v>
      </c>
      <c r="DB104" s="416">
        <v>145597</v>
      </c>
      <c r="DC104" s="416">
        <v>58531</v>
      </c>
      <c r="DD104" s="416">
        <v>62744</v>
      </c>
      <c r="DE104" s="416">
        <v>161366</v>
      </c>
      <c r="DF104" s="416">
        <v>0</v>
      </c>
      <c r="DG104" s="416">
        <v>56359</v>
      </c>
      <c r="DH104" s="897">
        <v>90477069</v>
      </c>
      <c r="DI104" s="416">
        <v>222025</v>
      </c>
      <c r="DJ104" s="416">
        <v>3623969</v>
      </c>
      <c r="DK104" s="416">
        <v>0</v>
      </c>
      <c r="DL104" s="416">
        <v>0</v>
      </c>
      <c r="DM104" s="417">
        <v>0</v>
      </c>
      <c r="DN104" s="416">
        <v>0</v>
      </c>
      <c r="DO104" s="416">
        <v>0</v>
      </c>
      <c r="DP104" s="416">
        <v>3845994</v>
      </c>
      <c r="DQ104" s="416">
        <v>94323063</v>
      </c>
      <c r="DR104" s="416">
        <v>1869322</v>
      </c>
      <c r="DS104" s="416">
        <v>5715316</v>
      </c>
      <c r="DT104" s="416">
        <v>96192385</v>
      </c>
      <c r="DU104" s="416">
        <v>-312503</v>
      </c>
      <c r="DV104" s="419">
        <v>5402813</v>
      </c>
      <c r="DW104" s="303">
        <v>95879882</v>
      </c>
      <c r="DX104" s="304"/>
      <c r="DY104" s="416"/>
    </row>
    <row r="105" spans="2:129">
      <c r="B105" s="924" t="s">
        <v>543</v>
      </c>
      <c r="C105" s="925" t="s">
        <v>722</v>
      </c>
      <c r="D105" s="1002">
        <v>300055</v>
      </c>
      <c r="E105" s="421">
        <v>107022</v>
      </c>
      <c r="F105" s="421">
        <v>149660</v>
      </c>
      <c r="G105" s="421">
        <v>128381</v>
      </c>
      <c r="H105" s="421">
        <v>60258</v>
      </c>
      <c r="I105" s="421">
        <v>0</v>
      </c>
      <c r="J105" s="421">
        <v>183815</v>
      </c>
      <c r="K105" s="1003">
        <v>0</v>
      </c>
      <c r="L105" s="421">
        <v>994807</v>
      </c>
      <c r="M105" s="421">
        <v>17572</v>
      </c>
      <c r="N105" s="421">
        <v>59544</v>
      </c>
      <c r="O105" s="421">
        <v>0</v>
      </c>
      <c r="P105" s="421">
        <v>36173</v>
      </c>
      <c r="Q105" s="421">
        <v>91150</v>
      </c>
      <c r="R105" s="421">
        <v>888121</v>
      </c>
      <c r="S105" s="421">
        <v>44991</v>
      </c>
      <c r="T105" s="421">
        <v>318988</v>
      </c>
      <c r="U105" s="421">
        <v>269600</v>
      </c>
      <c r="V105" s="421">
        <v>233245</v>
      </c>
      <c r="W105" s="421">
        <v>8988</v>
      </c>
      <c r="X105" s="421">
        <v>813085</v>
      </c>
      <c r="Y105" s="421">
        <v>20112</v>
      </c>
      <c r="Z105" s="421">
        <v>302636</v>
      </c>
      <c r="AA105" s="421">
        <v>0</v>
      </c>
      <c r="AB105" s="421">
        <v>0</v>
      </c>
      <c r="AC105" s="421">
        <v>156078</v>
      </c>
      <c r="AD105" s="421">
        <v>49123</v>
      </c>
      <c r="AE105" s="421">
        <v>3658085</v>
      </c>
      <c r="AF105" s="421">
        <v>3330359</v>
      </c>
      <c r="AG105" s="421">
        <v>502744</v>
      </c>
      <c r="AH105" s="421">
        <v>141036</v>
      </c>
      <c r="AI105" s="421">
        <v>9217</v>
      </c>
      <c r="AJ105" s="421">
        <v>16073</v>
      </c>
      <c r="AK105" s="421">
        <v>431537</v>
      </c>
      <c r="AL105" s="421">
        <v>1308</v>
      </c>
      <c r="AM105" s="421">
        <v>635556</v>
      </c>
      <c r="AN105" s="421">
        <v>125502</v>
      </c>
      <c r="AO105" s="421">
        <v>176892</v>
      </c>
      <c r="AP105" s="421">
        <v>126427</v>
      </c>
      <c r="AQ105" s="421">
        <v>7875</v>
      </c>
      <c r="AR105" s="421">
        <v>7472238</v>
      </c>
      <c r="AS105" s="421">
        <v>547028</v>
      </c>
      <c r="AT105" s="421">
        <v>1977965</v>
      </c>
      <c r="AU105" s="421">
        <v>518118</v>
      </c>
      <c r="AV105" s="421">
        <v>274862</v>
      </c>
      <c r="AW105" s="421">
        <v>260205</v>
      </c>
      <c r="AX105" s="421">
        <v>217030</v>
      </c>
      <c r="AY105" s="421">
        <v>8935</v>
      </c>
      <c r="AZ105" s="421">
        <v>283989</v>
      </c>
      <c r="BA105" s="421">
        <v>173893</v>
      </c>
      <c r="BB105" s="421">
        <v>54551</v>
      </c>
      <c r="BC105" s="421">
        <v>6551</v>
      </c>
      <c r="BD105" s="421">
        <v>11449</v>
      </c>
      <c r="BE105" s="421">
        <v>21</v>
      </c>
      <c r="BF105" s="421">
        <v>419705</v>
      </c>
      <c r="BG105" s="421">
        <v>104379</v>
      </c>
      <c r="BH105" s="421">
        <v>0</v>
      </c>
      <c r="BI105" s="421">
        <v>0</v>
      </c>
      <c r="BJ105" s="421">
        <v>23669</v>
      </c>
      <c r="BK105" s="421">
        <v>381718</v>
      </c>
      <c r="BL105" s="421">
        <v>6785</v>
      </c>
      <c r="BM105" s="421">
        <v>22617</v>
      </c>
      <c r="BN105" s="421">
        <v>33976</v>
      </c>
      <c r="BO105" s="421">
        <v>10145</v>
      </c>
      <c r="BP105" s="421">
        <v>367746</v>
      </c>
      <c r="BQ105" s="421">
        <v>505215</v>
      </c>
      <c r="BR105" s="421">
        <v>896235</v>
      </c>
      <c r="BS105" s="421">
        <v>247371</v>
      </c>
      <c r="BT105" s="421">
        <v>9448127</v>
      </c>
      <c r="BU105" s="421">
        <v>83446</v>
      </c>
      <c r="BV105" s="421">
        <v>563052</v>
      </c>
      <c r="BW105" s="421">
        <v>699877</v>
      </c>
      <c r="BX105" s="421">
        <v>414924</v>
      </c>
      <c r="BY105" s="421">
        <v>1027565</v>
      </c>
      <c r="BZ105" s="421">
        <v>12458</v>
      </c>
      <c r="CA105" s="421">
        <v>13534</v>
      </c>
      <c r="CB105" s="421">
        <v>0</v>
      </c>
      <c r="CC105" s="421">
        <v>53985</v>
      </c>
      <c r="CD105" s="421">
        <v>10821508</v>
      </c>
      <c r="CE105" s="421">
        <v>21237829</v>
      </c>
      <c r="CF105" s="421">
        <v>78317</v>
      </c>
      <c r="CG105" s="421">
        <v>464664</v>
      </c>
      <c r="CH105" s="421">
        <v>93056</v>
      </c>
      <c r="CI105" s="421">
        <v>166788</v>
      </c>
      <c r="CJ105" s="421">
        <v>498983</v>
      </c>
      <c r="CK105" s="421">
        <v>863094</v>
      </c>
      <c r="CL105" s="421">
        <v>151985</v>
      </c>
      <c r="CM105" s="421">
        <v>432262</v>
      </c>
      <c r="CN105" s="421">
        <v>12292</v>
      </c>
      <c r="CO105" s="421">
        <v>63487</v>
      </c>
      <c r="CP105" s="421">
        <v>618702</v>
      </c>
      <c r="CQ105" s="421">
        <v>620467</v>
      </c>
      <c r="CR105" s="421">
        <v>1106549</v>
      </c>
      <c r="CS105" s="421">
        <v>880067</v>
      </c>
      <c r="CT105" s="421">
        <v>232020</v>
      </c>
      <c r="CU105" s="421">
        <v>118740</v>
      </c>
      <c r="CV105" s="421">
        <v>463875</v>
      </c>
      <c r="CW105" s="421">
        <v>32975</v>
      </c>
      <c r="CX105" s="421">
        <v>8384768</v>
      </c>
      <c r="CY105" s="421">
        <v>277191</v>
      </c>
      <c r="CZ105" s="421">
        <v>404604</v>
      </c>
      <c r="DA105" s="421">
        <v>860998</v>
      </c>
      <c r="DB105" s="421">
        <v>284195</v>
      </c>
      <c r="DC105" s="421">
        <v>44719</v>
      </c>
      <c r="DD105" s="421">
        <v>264359</v>
      </c>
      <c r="DE105" s="421">
        <v>66022</v>
      </c>
      <c r="DF105" s="421">
        <v>0</v>
      </c>
      <c r="DG105" s="421">
        <v>29485</v>
      </c>
      <c r="DH105" s="1004">
        <v>91113380</v>
      </c>
      <c r="DI105" s="421">
        <v>39625</v>
      </c>
      <c r="DJ105" s="421">
        <v>24970680</v>
      </c>
      <c r="DK105" s="421">
        <v>0</v>
      </c>
      <c r="DL105" s="421">
        <v>0</v>
      </c>
      <c r="DM105" s="1003">
        <v>0</v>
      </c>
      <c r="DN105" s="421">
        <v>0</v>
      </c>
      <c r="DO105" s="421">
        <v>0</v>
      </c>
      <c r="DP105" s="421">
        <v>25010305</v>
      </c>
      <c r="DQ105" s="421">
        <v>116123685</v>
      </c>
      <c r="DR105" s="421">
        <v>2042436</v>
      </c>
      <c r="DS105" s="421">
        <v>27052741</v>
      </c>
      <c r="DT105" s="421">
        <v>118166121</v>
      </c>
      <c r="DU105" s="421">
        <v>-594474</v>
      </c>
      <c r="DV105" s="422">
        <v>26458267</v>
      </c>
      <c r="DW105" s="369">
        <v>117571647</v>
      </c>
      <c r="DX105" s="370"/>
      <c r="DY105" s="416"/>
    </row>
    <row r="106" spans="2:129">
      <c r="B106" s="697" t="s">
        <v>544</v>
      </c>
      <c r="C106" s="698" t="s">
        <v>668</v>
      </c>
      <c r="D106" s="429">
        <v>5152</v>
      </c>
      <c r="E106" s="416">
        <v>4337</v>
      </c>
      <c r="F106" s="416">
        <v>39683</v>
      </c>
      <c r="G106" s="416">
        <v>95</v>
      </c>
      <c r="H106" s="416">
        <v>53351</v>
      </c>
      <c r="I106" s="416">
        <v>0</v>
      </c>
      <c r="J106" s="416">
        <v>120402</v>
      </c>
      <c r="K106" s="417">
        <v>0</v>
      </c>
      <c r="L106" s="416">
        <v>1055726</v>
      </c>
      <c r="M106" s="416">
        <v>8855</v>
      </c>
      <c r="N106" s="416">
        <v>22507</v>
      </c>
      <c r="O106" s="416">
        <v>0</v>
      </c>
      <c r="P106" s="416">
        <v>25157</v>
      </c>
      <c r="Q106" s="416">
        <v>207914</v>
      </c>
      <c r="R106" s="416">
        <v>65513</v>
      </c>
      <c r="S106" s="416">
        <v>168384</v>
      </c>
      <c r="T106" s="416">
        <v>135470</v>
      </c>
      <c r="U106" s="416">
        <v>733022</v>
      </c>
      <c r="V106" s="416">
        <v>921619</v>
      </c>
      <c r="W106" s="416">
        <v>3337</v>
      </c>
      <c r="X106" s="416">
        <v>331164</v>
      </c>
      <c r="Y106" s="416">
        <v>5834</v>
      </c>
      <c r="Z106" s="416">
        <v>86347</v>
      </c>
      <c r="AA106" s="416">
        <v>0</v>
      </c>
      <c r="AB106" s="416">
        <v>0</v>
      </c>
      <c r="AC106" s="416">
        <v>278064</v>
      </c>
      <c r="AD106" s="416">
        <v>59739</v>
      </c>
      <c r="AE106" s="416">
        <v>525971</v>
      </c>
      <c r="AF106" s="416">
        <v>486563</v>
      </c>
      <c r="AG106" s="416">
        <v>438856</v>
      </c>
      <c r="AH106" s="416">
        <v>79926</v>
      </c>
      <c r="AI106" s="416">
        <v>22656</v>
      </c>
      <c r="AJ106" s="416">
        <v>10901</v>
      </c>
      <c r="AK106" s="416">
        <v>389085</v>
      </c>
      <c r="AL106" s="416">
        <v>346</v>
      </c>
      <c r="AM106" s="416">
        <v>316099</v>
      </c>
      <c r="AN106" s="416">
        <v>20759</v>
      </c>
      <c r="AO106" s="416">
        <v>100212</v>
      </c>
      <c r="AP106" s="416">
        <v>39656</v>
      </c>
      <c r="AQ106" s="416">
        <v>7281</v>
      </c>
      <c r="AR106" s="416">
        <v>2622241</v>
      </c>
      <c r="AS106" s="416">
        <v>225637</v>
      </c>
      <c r="AT106" s="416">
        <v>898830</v>
      </c>
      <c r="AU106" s="416">
        <v>384307</v>
      </c>
      <c r="AV106" s="416">
        <v>239601</v>
      </c>
      <c r="AW106" s="416">
        <v>412751</v>
      </c>
      <c r="AX106" s="416">
        <v>251730</v>
      </c>
      <c r="AY106" s="416">
        <v>4907</v>
      </c>
      <c r="AZ106" s="416">
        <v>384025</v>
      </c>
      <c r="BA106" s="416">
        <v>319974</v>
      </c>
      <c r="BB106" s="416">
        <v>104854</v>
      </c>
      <c r="BC106" s="416">
        <v>9596</v>
      </c>
      <c r="BD106" s="416">
        <v>10155</v>
      </c>
      <c r="BE106" s="416">
        <v>39</v>
      </c>
      <c r="BF106" s="416">
        <v>196970</v>
      </c>
      <c r="BG106" s="416">
        <v>93482</v>
      </c>
      <c r="BH106" s="416">
        <v>0</v>
      </c>
      <c r="BI106" s="416">
        <v>0</v>
      </c>
      <c r="BJ106" s="416">
        <v>32811</v>
      </c>
      <c r="BK106" s="416">
        <v>894596</v>
      </c>
      <c r="BL106" s="416">
        <v>13643</v>
      </c>
      <c r="BM106" s="416">
        <v>56094</v>
      </c>
      <c r="BN106" s="416">
        <v>76858</v>
      </c>
      <c r="BO106" s="416">
        <v>15854</v>
      </c>
      <c r="BP106" s="416">
        <v>7524260</v>
      </c>
      <c r="BQ106" s="416">
        <v>536649</v>
      </c>
      <c r="BR106" s="416">
        <v>5170994</v>
      </c>
      <c r="BS106" s="416">
        <v>604493</v>
      </c>
      <c r="BT106" s="416">
        <v>2391674</v>
      </c>
      <c r="BU106" s="416">
        <v>123134</v>
      </c>
      <c r="BV106" s="416">
        <v>786563</v>
      </c>
      <c r="BW106" s="416">
        <v>489334</v>
      </c>
      <c r="BX106" s="416">
        <v>17547510</v>
      </c>
      <c r="BY106" s="416">
        <v>10623225</v>
      </c>
      <c r="BZ106" s="416">
        <v>2514944</v>
      </c>
      <c r="CA106" s="416">
        <v>1562301</v>
      </c>
      <c r="CB106" s="416">
        <v>376036</v>
      </c>
      <c r="CC106" s="416">
        <v>264683</v>
      </c>
      <c r="CD106" s="416">
        <v>1279627</v>
      </c>
      <c r="CE106" s="416">
        <v>12849</v>
      </c>
      <c r="CF106" s="416">
        <v>224162</v>
      </c>
      <c r="CG106" s="416">
        <v>154441</v>
      </c>
      <c r="CH106" s="416">
        <v>24916</v>
      </c>
      <c r="CI106" s="416">
        <v>403809</v>
      </c>
      <c r="CJ106" s="416">
        <v>3344578</v>
      </c>
      <c r="CK106" s="416">
        <v>5402864</v>
      </c>
      <c r="CL106" s="416">
        <v>609788</v>
      </c>
      <c r="CM106" s="416">
        <v>3774733</v>
      </c>
      <c r="CN106" s="416">
        <v>202735</v>
      </c>
      <c r="CO106" s="416">
        <v>139118</v>
      </c>
      <c r="CP106" s="416">
        <v>2742205</v>
      </c>
      <c r="CQ106" s="416">
        <v>1881347</v>
      </c>
      <c r="CR106" s="416">
        <v>2751487</v>
      </c>
      <c r="CS106" s="416">
        <v>7656188</v>
      </c>
      <c r="CT106" s="416">
        <v>697863</v>
      </c>
      <c r="CU106" s="416">
        <v>537218</v>
      </c>
      <c r="CV106" s="416">
        <v>1748398</v>
      </c>
      <c r="CW106" s="416">
        <v>1658704</v>
      </c>
      <c r="CX106" s="416">
        <v>1603082</v>
      </c>
      <c r="CY106" s="416">
        <v>427695</v>
      </c>
      <c r="CZ106" s="416">
        <v>4761572</v>
      </c>
      <c r="DA106" s="416">
        <v>1274995</v>
      </c>
      <c r="DB106" s="416">
        <v>515638</v>
      </c>
      <c r="DC106" s="416">
        <v>173681</v>
      </c>
      <c r="DD106" s="416">
        <v>365655</v>
      </c>
      <c r="DE106" s="416">
        <v>213657</v>
      </c>
      <c r="DF106" s="416">
        <v>0</v>
      </c>
      <c r="DG106" s="416">
        <v>45284</v>
      </c>
      <c r="DH106" s="897">
        <v>109163027</v>
      </c>
      <c r="DI106" s="416">
        <v>192861</v>
      </c>
      <c r="DJ106" s="416">
        <v>5836842</v>
      </c>
      <c r="DK106" s="416">
        <v>0</v>
      </c>
      <c r="DL106" s="416">
        <v>0</v>
      </c>
      <c r="DM106" s="417">
        <v>3914904</v>
      </c>
      <c r="DN106" s="416">
        <v>22223977</v>
      </c>
      <c r="DO106" s="416">
        <v>0</v>
      </c>
      <c r="DP106" s="416">
        <v>32168584</v>
      </c>
      <c r="DQ106" s="416">
        <v>141331611</v>
      </c>
      <c r="DR106" s="416">
        <v>3307999</v>
      </c>
      <c r="DS106" s="416">
        <v>35476583</v>
      </c>
      <c r="DT106" s="416">
        <v>144639610</v>
      </c>
      <c r="DU106" s="416">
        <v>-4703159</v>
      </c>
      <c r="DV106" s="419">
        <v>30773424</v>
      </c>
      <c r="DW106" s="303">
        <v>139936451</v>
      </c>
      <c r="DX106" s="304">
        <f>SUM(DW103:DW106)</f>
        <v>396990124</v>
      </c>
      <c r="DY106" s="416"/>
    </row>
    <row r="107" spans="2:129">
      <c r="B107" s="711" t="s">
        <v>545</v>
      </c>
      <c r="C107" s="712" t="s">
        <v>669</v>
      </c>
      <c r="D107" s="429">
        <v>0</v>
      </c>
      <c r="E107" s="416">
        <v>0</v>
      </c>
      <c r="F107" s="416">
        <v>0</v>
      </c>
      <c r="G107" s="416">
        <v>0</v>
      </c>
      <c r="H107" s="416">
        <v>0</v>
      </c>
      <c r="I107" s="416">
        <v>0</v>
      </c>
      <c r="J107" s="416">
        <v>0</v>
      </c>
      <c r="K107" s="417">
        <v>0</v>
      </c>
      <c r="L107" s="416">
        <v>0</v>
      </c>
      <c r="M107" s="416">
        <v>0</v>
      </c>
      <c r="N107" s="416">
        <v>0</v>
      </c>
      <c r="O107" s="416">
        <v>0</v>
      </c>
      <c r="P107" s="416">
        <v>0</v>
      </c>
      <c r="Q107" s="416">
        <v>0</v>
      </c>
      <c r="R107" s="416">
        <v>0</v>
      </c>
      <c r="S107" s="416">
        <v>0</v>
      </c>
      <c r="T107" s="416">
        <v>0</v>
      </c>
      <c r="U107" s="416">
        <v>0</v>
      </c>
      <c r="V107" s="416">
        <v>0</v>
      </c>
      <c r="W107" s="416">
        <v>0</v>
      </c>
      <c r="X107" s="416">
        <v>0</v>
      </c>
      <c r="Y107" s="416">
        <v>0</v>
      </c>
      <c r="Z107" s="416">
        <v>0</v>
      </c>
      <c r="AA107" s="416">
        <v>0</v>
      </c>
      <c r="AB107" s="416">
        <v>0</v>
      </c>
      <c r="AC107" s="416">
        <v>0</v>
      </c>
      <c r="AD107" s="416">
        <v>0</v>
      </c>
      <c r="AE107" s="416">
        <v>0</v>
      </c>
      <c r="AF107" s="416">
        <v>0</v>
      </c>
      <c r="AG107" s="416">
        <v>0</v>
      </c>
      <c r="AH107" s="416">
        <v>0</v>
      </c>
      <c r="AI107" s="416">
        <v>0</v>
      </c>
      <c r="AJ107" s="416">
        <v>0</v>
      </c>
      <c r="AK107" s="416">
        <v>0</v>
      </c>
      <c r="AL107" s="416">
        <v>0</v>
      </c>
      <c r="AM107" s="416">
        <v>0</v>
      </c>
      <c r="AN107" s="416">
        <v>0</v>
      </c>
      <c r="AO107" s="416">
        <v>0</v>
      </c>
      <c r="AP107" s="416">
        <v>0</v>
      </c>
      <c r="AQ107" s="416">
        <v>0</v>
      </c>
      <c r="AR107" s="416">
        <v>0</v>
      </c>
      <c r="AS107" s="416">
        <v>0</v>
      </c>
      <c r="AT107" s="416">
        <v>0</v>
      </c>
      <c r="AU107" s="416">
        <v>0</v>
      </c>
      <c r="AV107" s="416">
        <v>0</v>
      </c>
      <c r="AW107" s="416">
        <v>0</v>
      </c>
      <c r="AX107" s="416">
        <v>0</v>
      </c>
      <c r="AY107" s="416">
        <v>0</v>
      </c>
      <c r="AZ107" s="416">
        <v>0</v>
      </c>
      <c r="BA107" s="416">
        <v>0</v>
      </c>
      <c r="BB107" s="416">
        <v>0</v>
      </c>
      <c r="BC107" s="416">
        <v>0</v>
      </c>
      <c r="BD107" s="416">
        <v>0</v>
      </c>
      <c r="BE107" s="416">
        <v>0</v>
      </c>
      <c r="BF107" s="416">
        <v>0</v>
      </c>
      <c r="BG107" s="416">
        <v>0</v>
      </c>
      <c r="BH107" s="416">
        <v>0</v>
      </c>
      <c r="BI107" s="416">
        <v>0</v>
      </c>
      <c r="BJ107" s="416">
        <v>0</v>
      </c>
      <c r="BK107" s="416">
        <v>0</v>
      </c>
      <c r="BL107" s="416">
        <v>0</v>
      </c>
      <c r="BM107" s="416">
        <v>0</v>
      </c>
      <c r="BN107" s="416">
        <v>8145</v>
      </c>
      <c r="BO107" s="416">
        <v>0</v>
      </c>
      <c r="BP107" s="416">
        <v>0</v>
      </c>
      <c r="BQ107" s="416">
        <v>0</v>
      </c>
      <c r="BR107" s="416">
        <v>0</v>
      </c>
      <c r="BS107" s="416">
        <v>0</v>
      </c>
      <c r="BT107" s="416">
        <v>0</v>
      </c>
      <c r="BU107" s="416">
        <v>0</v>
      </c>
      <c r="BV107" s="416">
        <v>0</v>
      </c>
      <c r="BW107" s="416">
        <v>0</v>
      </c>
      <c r="BX107" s="416">
        <v>5727</v>
      </c>
      <c r="BY107" s="416">
        <v>0</v>
      </c>
      <c r="BZ107" s="416">
        <v>0</v>
      </c>
      <c r="CA107" s="416">
        <v>0</v>
      </c>
      <c r="CB107" s="416">
        <v>0</v>
      </c>
      <c r="CC107" s="416">
        <v>0</v>
      </c>
      <c r="CD107" s="416">
        <v>0</v>
      </c>
      <c r="CE107" s="416">
        <v>0</v>
      </c>
      <c r="CF107" s="416">
        <v>0</v>
      </c>
      <c r="CG107" s="416">
        <v>0</v>
      </c>
      <c r="CH107" s="416">
        <v>0</v>
      </c>
      <c r="CI107" s="416">
        <v>0</v>
      </c>
      <c r="CJ107" s="416">
        <v>0</v>
      </c>
      <c r="CK107" s="416">
        <v>8080</v>
      </c>
      <c r="CL107" s="416">
        <v>637748</v>
      </c>
      <c r="CM107" s="416">
        <v>0</v>
      </c>
      <c r="CN107" s="416">
        <v>492</v>
      </c>
      <c r="CO107" s="416">
        <v>319911</v>
      </c>
      <c r="CP107" s="416">
        <v>0</v>
      </c>
      <c r="CQ107" s="416">
        <v>9354</v>
      </c>
      <c r="CR107" s="416">
        <v>0</v>
      </c>
      <c r="CS107" s="416">
        <v>0</v>
      </c>
      <c r="CT107" s="416">
        <v>0</v>
      </c>
      <c r="CU107" s="416">
        <v>0</v>
      </c>
      <c r="CV107" s="416">
        <v>0</v>
      </c>
      <c r="CW107" s="416">
        <v>164925</v>
      </c>
      <c r="CX107" s="416">
        <v>0</v>
      </c>
      <c r="CY107" s="416">
        <v>0</v>
      </c>
      <c r="CZ107" s="416">
        <v>0</v>
      </c>
      <c r="DA107" s="416">
        <v>919152</v>
      </c>
      <c r="DB107" s="416">
        <v>11390</v>
      </c>
      <c r="DC107" s="416">
        <v>36282</v>
      </c>
      <c r="DD107" s="416">
        <v>0</v>
      </c>
      <c r="DE107" s="416">
        <v>26813</v>
      </c>
      <c r="DF107" s="416">
        <v>0</v>
      </c>
      <c r="DG107" s="416">
        <v>1618</v>
      </c>
      <c r="DH107" s="897">
        <v>2149637</v>
      </c>
      <c r="DI107" s="416">
        <v>7412894</v>
      </c>
      <c r="DJ107" s="416">
        <v>66699416</v>
      </c>
      <c r="DK107" s="416">
        <v>0</v>
      </c>
      <c r="DL107" s="416">
        <v>0</v>
      </c>
      <c r="DM107" s="417">
        <v>0</v>
      </c>
      <c r="DN107" s="416">
        <v>0</v>
      </c>
      <c r="DO107" s="416">
        <v>0</v>
      </c>
      <c r="DP107" s="416">
        <v>74112310</v>
      </c>
      <c r="DQ107" s="416">
        <v>76261947</v>
      </c>
      <c r="DR107" s="416">
        <v>5033405</v>
      </c>
      <c r="DS107" s="416">
        <v>79145715</v>
      </c>
      <c r="DT107" s="416">
        <v>81295352</v>
      </c>
      <c r="DU107" s="416">
        <v>-3762474</v>
      </c>
      <c r="DV107" s="419">
        <v>75383241</v>
      </c>
      <c r="DW107" s="311">
        <v>77532878</v>
      </c>
      <c r="DX107" s="312"/>
      <c r="DY107" s="416"/>
    </row>
    <row r="108" spans="2:129">
      <c r="B108" s="711" t="s">
        <v>546</v>
      </c>
      <c r="C108" s="712" t="s">
        <v>670</v>
      </c>
      <c r="D108" s="429">
        <v>0</v>
      </c>
      <c r="E108" s="416">
        <v>0</v>
      </c>
      <c r="F108" s="416">
        <v>0</v>
      </c>
      <c r="G108" s="416">
        <v>0</v>
      </c>
      <c r="H108" s="416">
        <v>0</v>
      </c>
      <c r="I108" s="416">
        <v>0</v>
      </c>
      <c r="J108" s="416">
        <v>0</v>
      </c>
      <c r="K108" s="417">
        <v>0</v>
      </c>
      <c r="L108" s="416">
        <v>0</v>
      </c>
      <c r="M108" s="416">
        <v>0</v>
      </c>
      <c r="N108" s="416">
        <v>0</v>
      </c>
      <c r="O108" s="416">
        <v>0</v>
      </c>
      <c r="P108" s="416">
        <v>0</v>
      </c>
      <c r="Q108" s="416">
        <v>0</v>
      </c>
      <c r="R108" s="416">
        <v>0</v>
      </c>
      <c r="S108" s="416">
        <v>0</v>
      </c>
      <c r="T108" s="416">
        <v>0</v>
      </c>
      <c r="U108" s="416">
        <v>0</v>
      </c>
      <c r="V108" s="416">
        <v>0</v>
      </c>
      <c r="W108" s="416">
        <v>0</v>
      </c>
      <c r="X108" s="416">
        <v>0</v>
      </c>
      <c r="Y108" s="416">
        <v>0</v>
      </c>
      <c r="Z108" s="416">
        <v>0</v>
      </c>
      <c r="AA108" s="416">
        <v>0</v>
      </c>
      <c r="AB108" s="416">
        <v>0</v>
      </c>
      <c r="AC108" s="416">
        <v>0</v>
      </c>
      <c r="AD108" s="416">
        <v>0</v>
      </c>
      <c r="AE108" s="416">
        <v>0</v>
      </c>
      <c r="AF108" s="416">
        <v>0</v>
      </c>
      <c r="AG108" s="416">
        <v>0</v>
      </c>
      <c r="AH108" s="416">
        <v>0</v>
      </c>
      <c r="AI108" s="416">
        <v>0</v>
      </c>
      <c r="AJ108" s="416">
        <v>0</v>
      </c>
      <c r="AK108" s="416">
        <v>0</v>
      </c>
      <c r="AL108" s="416">
        <v>0</v>
      </c>
      <c r="AM108" s="416">
        <v>0</v>
      </c>
      <c r="AN108" s="416">
        <v>0</v>
      </c>
      <c r="AO108" s="416">
        <v>0</v>
      </c>
      <c r="AP108" s="416">
        <v>0</v>
      </c>
      <c r="AQ108" s="416">
        <v>0</v>
      </c>
      <c r="AR108" s="416">
        <v>0</v>
      </c>
      <c r="AS108" s="416">
        <v>0</v>
      </c>
      <c r="AT108" s="416">
        <v>0</v>
      </c>
      <c r="AU108" s="416">
        <v>0</v>
      </c>
      <c r="AV108" s="416">
        <v>0</v>
      </c>
      <c r="AW108" s="416">
        <v>0</v>
      </c>
      <c r="AX108" s="416">
        <v>0</v>
      </c>
      <c r="AY108" s="416">
        <v>0</v>
      </c>
      <c r="AZ108" s="416">
        <v>0</v>
      </c>
      <c r="BA108" s="416">
        <v>0</v>
      </c>
      <c r="BB108" s="416">
        <v>0</v>
      </c>
      <c r="BC108" s="416">
        <v>0</v>
      </c>
      <c r="BD108" s="416">
        <v>0</v>
      </c>
      <c r="BE108" s="416">
        <v>0</v>
      </c>
      <c r="BF108" s="416">
        <v>0</v>
      </c>
      <c r="BG108" s="416">
        <v>0</v>
      </c>
      <c r="BH108" s="416">
        <v>0</v>
      </c>
      <c r="BI108" s="416">
        <v>0</v>
      </c>
      <c r="BJ108" s="416">
        <v>0</v>
      </c>
      <c r="BK108" s="416">
        <v>0</v>
      </c>
      <c r="BL108" s="416">
        <v>0</v>
      </c>
      <c r="BM108" s="416">
        <v>0</v>
      </c>
      <c r="BN108" s="416">
        <v>0</v>
      </c>
      <c r="BO108" s="416">
        <v>0</v>
      </c>
      <c r="BP108" s="416">
        <v>0</v>
      </c>
      <c r="BQ108" s="416">
        <v>0</v>
      </c>
      <c r="BR108" s="416">
        <v>0</v>
      </c>
      <c r="BS108" s="416">
        <v>0</v>
      </c>
      <c r="BT108" s="416">
        <v>0</v>
      </c>
      <c r="BU108" s="416">
        <v>0</v>
      </c>
      <c r="BV108" s="416">
        <v>0</v>
      </c>
      <c r="BW108" s="416">
        <v>0</v>
      </c>
      <c r="BX108" s="416">
        <v>0</v>
      </c>
      <c r="BY108" s="416">
        <v>0</v>
      </c>
      <c r="BZ108" s="416">
        <v>0</v>
      </c>
      <c r="CA108" s="416">
        <v>0</v>
      </c>
      <c r="CB108" s="416">
        <v>0</v>
      </c>
      <c r="CC108" s="416">
        <v>0</v>
      </c>
      <c r="CD108" s="416">
        <v>0</v>
      </c>
      <c r="CE108" s="416">
        <v>0</v>
      </c>
      <c r="CF108" s="416">
        <v>0</v>
      </c>
      <c r="CG108" s="416">
        <v>0</v>
      </c>
      <c r="CH108" s="416">
        <v>0</v>
      </c>
      <c r="CI108" s="416">
        <v>0</v>
      </c>
      <c r="CJ108" s="416">
        <v>0</v>
      </c>
      <c r="CK108" s="416">
        <v>0</v>
      </c>
      <c r="CL108" s="416">
        <v>0</v>
      </c>
      <c r="CM108" s="416">
        <v>0</v>
      </c>
      <c r="CN108" s="416">
        <v>0</v>
      </c>
      <c r="CO108" s="416">
        <v>0</v>
      </c>
      <c r="CP108" s="416">
        <v>0</v>
      </c>
      <c r="CQ108" s="416">
        <v>0</v>
      </c>
      <c r="CR108" s="416">
        <v>0</v>
      </c>
      <c r="CS108" s="416">
        <v>0</v>
      </c>
      <c r="CT108" s="416">
        <v>0</v>
      </c>
      <c r="CU108" s="416">
        <v>0</v>
      </c>
      <c r="CV108" s="416">
        <v>0</v>
      </c>
      <c r="CW108" s="416">
        <v>0</v>
      </c>
      <c r="CX108" s="416">
        <v>0</v>
      </c>
      <c r="CY108" s="416">
        <v>0</v>
      </c>
      <c r="CZ108" s="416">
        <v>0</v>
      </c>
      <c r="DA108" s="416">
        <v>0</v>
      </c>
      <c r="DB108" s="416">
        <v>0</v>
      </c>
      <c r="DC108" s="416">
        <v>0</v>
      </c>
      <c r="DD108" s="416">
        <v>0</v>
      </c>
      <c r="DE108" s="416">
        <v>0</v>
      </c>
      <c r="DF108" s="416">
        <v>0</v>
      </c>
      <c r="DG108" s="416">
        <v>0</v>
      </c>
      <c r="DH108" s="897">
        <v>0</v>
      </c>
      <c r="DI108" s="416">
        <v>52695754</v>
      </c>
      <c r="DJ108" s="416">
        <v>68497259</v>
      </c>
      <c r="DK108" s="416">
        <v>0</v>
      </c>
      <c r="DL108" s="416">
        <v>0</v>
      </c>
      <c r="DM108" s="417">
        <v>0</v>
      </c>
      <c r="DN108" s="416">
        <v>0</v>
      </c>
      <c r="DO108" s="416">
        <v>0</v>
      </c>
      <c r="DP108" s="416">
        <v>121193013</v>
      </c>
      <c r="DQ108" s="416">
        <v>121193013</v>
      </c>
      <c r="DR108" s="416">
        <v>8389187</v>
      </c>
      <c r="DS108" s="416">
        <v>129582200</v>
      </c>
      <c r="DT108" s="416">
        <v>129582200</v>
      </c>
      <c r="DU108" s="416">
        <v>-5934629</v>
      </c>
      <c r="DV108" s="419">
        <v>123647571</v>
      </c>
      <c r="DW108" s="311">
        <v>123647571</v>
      </c>
      <c r="DX108" s="312"/>
      <c r="DY108" s="416"/>
    </row>
    <row r="109" spans="2:129">
      <c r="B109" s="711" t="s">
        <v>723</v>
      </c>
      <c r="C109" s="931" t="s">
        <v>724</v>
      </c>
      <c r="D109" s="429">
        <v>0</v>
      </c>
      <c r="E109" s="416">
        <v>0</v>
      </c>
      <c r="F109" s="416">
        <v>0</v>
      </c>
      <c r="G109" s="416">
        <v>0</v>
      </c>
      <c r="H109" s="416">
        <v>0</v>
      </c>
      <c r="I109" s="416">
        <v>0</v>
      </c>
      <c r="J109" s="416">
        <v>0</v>
      </c>
      <c r="K109" s="417">
        <v>0</v>
      </c>
      <c r="L109" s="416">
        <v>0</v>
      </c>
      <c r="M109" s="416">
        <v>0</v>
      </c>
      <c r="N109" s="416">
        <v>0</v>
      </c>
      <c r="O109" s="416">
        <v>0</v>
      </c>
      <c r="P109" s="416">
        <v>0</v>
      </c>
      <c r="Q109" s="416">
        <v>0</v>
      </c>
      <c r="R109" s="416">
        <v>0</v>
      </c>
      <c r="S109" s="416">
        <v>0</v>
      </c>
      <c r="T109" s="416">
        <v>0</v>
      </c>
      <c r="U109" s="416">
        <v>0</v>
      </c>
      <c r="V109" s="416">
        <v>0</v>
      </c>
      <c r="W109" s="416">
        <v>0</v>
      </c>
      <c r="X109" s="416">
        <v>0</v>
      </c>
      <c r="Y109" s="416">
        <v>0</v>
      </c>
      <c r="Z109" s="416">
        <v>0</v>
      </c>
      <c r="AA109" s="416">
        <v>0</v>
      </c>
      <c r="AB109" s="416">
        <v>0</v>
      </c>
      <c r="AC109" s="416">
        <v>0</v>
      </c>
      <c r="AD109" s="416">
        <v>0</v>
      </c>
      <c r="AE109" s="416">
        <v>0</v>
      </c>
      <c r="AF109" s="416">
        <v>0</v>
      </c>
      <c r="AG109" s="416">
        <v>0</v>
      </c>
      <c r="AH109" s="416">
        <v>0</v>
      </c>
      <c r="AI109" s="416">
        <v>0</v>
      </c>
      <c r="AJ109" s="416">
        <v>0</v>
      </c>
      <c r="AK109" s="416">
        <v>0</v>
      </c>
      <c r="AL109" s="416">
        <v>0</v>
      </c>
      <c r="AM109" s="416">
        <v>0</v>
      </c>
      <c r="AN109" s="416">
        <v>0</v>
      </c>
      <c r="AO109" s="416">
        <v>0</v>
      </c>
      <c r="AP109" s="416">
        <v>0</v>
      </c>
      <c r="AQ109" s="416">
        <v>0</v>
      </c>
      <c r="AR109" s="416">
        <v>0</v>
      </c>
      <c r="AS109" s="416">
        <v>0</v>
      </c>
      <c r="AT109" s="416">
        <v>0</v>
      </c>
      <c r="AU109" s="416">
        <v>0</v>
      </c>
      <c r="AV109" s="416">
        <v>0</v>
      </c>
      <c r="AW109" s="416">
        <v>0</v>
      </c>
      <c r="AX109" s="416">
        <v>0</v>
      </c>
      <c r="AY109" s="416">
        <v>0</v>
      </c>
      <c r="AZ109" s="416">
        <v>0</v>
      </c>
      <c r="BA109" s="416">
        <v>0</v>
      </c>
      <c r="BB109" s="416">
        <v>0</v>
      </c>
      <c r="BC109" s="416">
        <v>0</v>
      </c>
      <c r="BD109" s="416">
        <v>0</v>
      </c>
      <c r="BE109" s="416">
        <v>0</v>
      </c>
      <c r="BF109" s="416">
        <v>0</v>
      </c>
      <c r="BG109" s="416">
        <v>0</v>
      </c>
      <c r="BH109" s="416">
        <v>0</v>
      </c>
      <c r="BI109" s="416">
        <v>0</v>
      </c>
      <c r="BJ109" s="416">
        <v>0</v>
      </c>
      <c r="BK109" s="416">
        <v>0</v>
      </c>
      <c r="BL109" s="416">
        <v>0</v>
      </c>
      <c r="BM109" s="416">
        <v>0</v>
      </c>
      <c r="BN109" s="416">
        <v>0</v>
      </c>
      <c r="BO109" s="416">
        <v>0</v>
      </c>
      <c r="BP109" s="416">
        <v>0</v>
      </c>
      <c r="BQ109" s="416">
        <v>0</v>
      </c>
      <c r="BR109" s="416">
        <v>0</v>
      </c>
      <c r="BS109" s="416">
        <v>0</v>
      </c>
      <c r="BT109" s="416">
        <v>0</v>
      </c>
      <c r="BU109" s="416">
        <v>0</v>
      </c>
      <c r="BV109" s="416">
        <v>0</v>
      </c>
      <c r="BW109" s="416">
        <v>0</v>
      </c>
      <c r="BX109" s="416">
        <v>0</v>
      </c>
      <c r="BY109" s="416">
        <v>0</v>
      </c>
      <c r="BZ109" s="416">
        <v>0</v>
      </c>
      <c r="CA109" s="416">
        <v>0</v>
      </c>
      <c r="CB109" s="416">
        <v>0</v>
      </c>
      <c r="CC109" s="416">
        <v>0</v>
      </c>
      <c r="CD109" s="416">
        <v>0</v>
      </c>
      <c r="CE109" s="416">
        <v>0</v>
      </c>
      <c r="CF109" s="416">
        <v>0</v>
      </c>
      <c r="CG109" s="416">
        <v>0</v>
      </c>
      <c r="CH109" s="416">
        <v>0</v>
      </c>
      <c r="CI109" s="416">
        <v>0</v>
      </c>
      <c r="CJ109" s="416">
        <v>0</v>
      </c>
      <c r="CK109" s="416">
        <v>0</v>
      </c>
      <c r="CL109" s="416">
        <v>0</v>
      </c>
      <c r="CM109" s="416">
        <v>0</v>
      </c>
      <c r="CN109" s="416">
        <v>0</v>
      </c>
      <c r="CO109" s="416">
        <v>0</v>
      </c>
      <c r="CP109" s="416">
        <v>0</v>
      </c>
      <c r="CQ109" s="416">
        <v>0</v>
      </c>
      <c r="CR109" s="416">
        <v>0</v>
      </c>
      <c r="CS109" s="416">
        <v>0</v>
      </c>
      <c r="CT109" s="416">
        <v>0</v>
      </c>
      <c r="CU109" s="416">
        <v>0</v>
      </c>
      <c r="CV109" s="416">
        <v>0</v>
      </c>
      <c r="CW109" s="416">
        <v>0</v>
      </c>
      <c r="CX109" s="416">
        <v>0</v>
      </c>
      <c r="CY109" s="416">
        <v>0</v>
      </c>
      <c r="CZ109" s="416">
        <v>0</v>
      </c>
      <c r="DA109" s="416">
        <v>0</v>
      </c>
      <c r="DB109" s="416">
        <v>0</v>
      </c>
      <c r="DC109" s="416">
        <v>0</v>
      </c>
      <c r="DD109" s="416">
        <v>0</v>
      </c>
      <c r="DE109" s="416">
        <v>0</v>
      </c>
      <c r="DF109" s="416">
        <v>0</v>
      </c>
      <c r="DG109" s="416">
        <v>0</v>
      </c>
      <c r="DH109" s="897">
        <v>0</v>
      </c>
      <c r="DI109" s="416">
        <v>16903467</v>
      </c>
      <c r="DJ109" s="416">
        <v>35811850</v>
      </c>
      <c r="DK109" s="416">
        <v>0</v>
      </c>
      <c r="DL109" s="416">
        <v>0</v>
      </c>
      <c r="DM109" s="417">
        <v>0</v>
      </c>
      <c r="DN109" s="416">
        <v>0</v>
      </c>
      <c r="DO109" s="416">
        <v>0</v>
      </c>
      <c r="DP109" s="416">
        <v>52715317</v>
      </c>
      <c r="DQ109" s="416">
        <v>52715317</v>
      </c>
      <c r="DR109" s="416">
        <v>7025671</v>
      </c>
      <c r="DS109" s="416">
        <v>59740988</v>
      </c>
      <c r="DT109" s="416">
        <v>59740988</v>
      </c>
      <c r="DU109" s="416">
        <v>-11568128</v>
      </c>
      <c r="DV109" s="419">
        <v>48172860</v>
      </c>
      <c r="DW109" s="311">
        <v>48172860</v>
      </c>
      <c r="DX109" s="312"/>
      <c r="DY109" s="416"/>
    </row>
    <row r="110" spans="2:129">
      <c r="B110" s="932" t="s">
        <v>725</v>
      </c>
      <c r="C110" s="933" t="s">
        <v>672</v>
      </c>
      <c r="D110" s="1002">
        <v>14</v>
      </c>
      <c r="E110" s="421">
        <v>0</v>
      </c>
      <c r="F110" s="421">
        <v>2847</v>
      </c>
      <c r="G110" s="421">
        <v>42</v>
      </c>
      <c r="H110" s="421">
        <v>521</v>
      </c>
      <c r="I110" s="421">
        <v>0</v>
      </c>
      <c r="J110" s="421">
        <v>292</v>
      </c>
      <c r="K110" s="1003">
        <v>0</v>
      </c>
      <c r="L110" s="421">
        <v>4879</v>
      </c>
      <c r="M110" s="421">
        <v>78</v>
      </c>
      <c r="N110" s="421">
        <v>199</v>
      </c>
      <c r="O110" s="421">
        <v>0</v>
      </c>
      <c r="P110" s="421">
        <v>226</v>
      </c>
      <c r="Q110" s="421">
        <v>666</v>
      </c>
      <c r="R110" s="421">
        <v>1904</v>
      </c>
      <c r="S110" s="421">
        <v>478</v>
      </c>
      <c r="T110" s="421">
        <v>1717</v>
      </c>
      <c r="U110" s="421">
        <v>2451</v>
      </c>
      <c r="V110" s="421">
        <v>1520</v>
      </c>
      <c r="W110" s="421">
        <v>21</v>
      </c>
      <c r="X110" s="421">
        <v>1140</v>
      </c>
      <c r="Y110" s="421">
        <v>56</v>
      </c>
      <c r="Z110" s="421">
        <v>543</v>
      </c>
      <c r="AA110" s="421">
        <v>0</v>
      </c>
      <c r="AB110" s="421">
        <v>0</v>
      </c>
      <c r="AC110" s="421">
        <v>1063</v>
      </c>
      <c r="AD110" s="421">
        <v>293</v>
      </c>
      <c r="AE110" s="421">
        <v>11422</v>
      </c>
      <c r="AF110" s="421">
        <v>4467</v>
      </c>
      <c r="AG110" s="421">
        <v>1525</v>
      </c>
      <c r="AH110" s="421">
        <v>227</v>
      </c>
      <c r="AI110" s="421">
        <v>109</v>
      </c>
      <c r="AJ110" s="421">
        <v>22</v>
      </c>
      <c r="AK110" s="421">
        <v>1058</v>
      </c>
      <c r="AL110" s="421">
        <v>6</v>
      </c>
      <c r="AM110" s="421">
        <v>969</v>
      </c>
      <c r="AN110" s="421">
        <v>276</v>
      </c>
      <c r="AO110" s="421">
        <v>1382</v>
      </c>
      <c r="AP110" s="421">
        <v>158</v>
      </c>
      <c r="AQ110" s="421">
        <v>99</v>
      </c>
      <c r="AR110" s="421">
        <v>21048</v>
      </c>
      <c r="AS110" s="421">
        <v>1962</v>
      </c>
      <c r="AT110" s="421">
        <v>4192</v>
      </c>
      <c r="AU110" s="421">
        <v>1628</v>
      </c>
      <c r="AV110" s="421">
        <v>678</v>
      </c>
      <c r="AW110" s="421">
        <v>1184</v>
      </c>
      <c r="AX110" s="421">
        <v>906</v>
      </c>
      <c r="AY110" s="421">
        <v>20</v>
      </c>
      <c r="AZ110" s="421">
        <v>1414</v>
      </c>
      <c r="BA110" s="421">
        <v>400</v>
      </c>
      <c r="BB110" s="421">
        <v>397</v>
      </c>
      <c r="BC110" s="421">
        <v>24</v>
      </c>
      <c r="BD110" s="421">
        <v>43</v>
      </c>
      <c r="BE110" s="421">
        <v>0</v>
      </c>
      <c r="BF110" s="421">
        <v>931</v>
      </c>
      <c r="BG110" s="421">
        <v>491</v>
      </c>
      <c r="BH110" s="421">
        <v>0</v>
      </c>
      <c r="BI110" s="421">
        <v>0</v>
      </c>
      <c r="BJ110" s="421">
        <v>118</v>
      </c>
      <c r="BK110" s="421">
        <v>4454</v>
      </c>
      <c r="BL110" s="421">
        <v>32</v>
      </c>
      <c r="BM110" s="421">
        <v>98</v>
      </c>
      <c r="BN110" s="421">
        <v>432</v>
      </c>
      <c r="BO110" s="421">
        <v>5</v>
      </c>
      <c r="BP110" s="421">
        <v>1301</v>
      </c>
      <c r="BQ110" s="421">
        <v>592</v>
      </c>
      <c r="BR110" s="421">
        <v>6735</v>
      </c>
      <c r="BS110" s="421">
        <v>711</v>
      </c>
      <c r="BT110" s="421">
        <v>7838</v>
      </c>
      <c r="BU110" s="421">
        <v>76</v>
      </c>
      <c r="BV110" s="421">
        <v>535</v>
      </c>
      <c r="BW110" s="421">
        <v>940</v>
      </c>
      <c r="BX110" s="421">
        <v>24210</v>
      </c>
      <c r="BY110" s="421">
        <v>14345</v>
      </c>
      <c r="BZ110" s="421">
        <v>1618</v>
      </c>
      <c r="CA110" s="421">
        <v>880</v>
      </c>
      <c r="CB110" s="421">
        <v>0</v>
      </c>
      <c r="CC110" s="421">
        <v>14129</v>
      </c>
      <c r="CD110" s="421">
        <v>18736</v>
      </c>
      <c r="CE110" s="421">
        <v>729</v>
      </c>
      <c r="CF110" s="421">
        <v>3273</v>
      </c>
      <c r="CG110" s="421">
        <v>4281</v>
      </c>
      <c r="CH110" s="421">
        <v>138</v>
      </c>
      <c r="CI110" s="421">
        <v>348</v>
      </c>
      <c r="CJ110" s="421">
        <v>1528</v>
      </c>
      <c r="CK110" s="421">
        <v>30285</v>
      </c>
      <c r="CL110" s="421">
        <v>4396</v>
      </c>
      <c r="CM110" s="421">
        <v>1829</v>
      </c>
      <c r="CN110" s="421">
        <v>371</v>
      </c>
      <c r="CO110" s="421">
        <v>1923</v>
      </c>
      <c r="CP110" s="421">
        <v>9842</v>
      </c>
      <c r="CQ110" s="421">
        <v>8932</v>
      </c>
      <c r="CR110" s="421">
        <v>2037</v>
      </c>
      <c r="CS110" s="421">
        <v>2501705</v>
      </c>
      <c r="CT110" s="421">
        <v>287698</v>
      </c>
      <c r="CU110" s="421">
        <v>288277</v>
      </c>
      <c r="CV110" s="421">
        <v>1520</v>
      </c>
      <c r="CW110" s="421">
        <v>23315</v>
      </c>
      <c r="CX110" s="421">
        <v>2076</v>
      </c>
      <c r="CY110" s="421">
        <v>1321</v>
      </c>
      <c r="CZ110" s="421">
        <v>2592</v>
      </c>
      <c r="DA110" s="421">
        <v>3525</v>
      </c>
      <c r="DB110" s="421">
        <v>122490</v>
      </c>
      <c r="DC110" s="421">
        <v>172500</v>
      </c>
      <c r="DD110" s="421">
        <v>386641</v>
      </c>
      <c r="DE110" s="421">
        <v>5305</v>
      </c>
      <c r="DF110" s="421">
        <v>0</v>
      </c>
      <c r="DG110" s="421">
        <v>5700</v>
      </c>
      <c r="DH110" s="1004">
        <v>4050350</v>
      </c>
      <c r="DI110" s="421">
        <v>195672</v>
      </c>
      <c r="DJ110" s="421">
        <v>32851728</v>
      </c>
      <c r="DK110" s="421">
        <v>0</v>
      </c>
      <c r="DL110" s="421">
        <v>0</v>
      </c>
      <c r="DM110" s="1003">
        <v>0</v>
      </c>
      <c r="DN110" s="421">
        <v>0</v>
      </c>
      <c r="DO110" s="421">
        <v>0</v>
      </c>
      <c r="DP110" s="421">
        <v>33047400</v>
      </c>
      <c r="DQ110" s="421">
        <v>37097750</v>
      </c>
      <c r="DR110" s="421">
        <v>3482700</v>
      </c>
      <c r="DS110" s="421">
        <v>36530100</v>
      </c>
      <c r="DT110" s="421">
        <v>40580450</v>
      </c>
      <c r="DU110" s="421">
        <v>-1023998</v>
      </c>
      <c r="DV110" s="422">
        <v>35506102</v>
      </c>
      <c r="DW110" s="313">
        <v>39556452</v>
      </c>
      <c r="DX110" s="314"/>
      <c r="DY110" s="416"/>
    </row>
    <row r="111" spans="2:129">
      <c r="B111" s="711" t="s">
        <v>726</v>
      </c>
      <c r="C111" s="712" t="s">
        <v>673</v>
      </c>
      <c r="D111" s="429">
        <v>389</v>
      </c>
      <c r="E111" s="416">
        <v>0</v>
      </c>
      <c r="F111" s="416">
        <v>8911</v>
      </c>
      <c r="G111" s="416">
        <v>2556</v>
      </c>
      <c r="H111" s="416">
        <v>23281</v>
      </c>
      <c r="I111" s="416">
        <v>0</v>
      </c>
      <c r="J111" s="416">
        <v>1703</v>
      </c>
      <c r="K111" s="417">
        <v>0</v>
      </c>
      <c r="L111" s="416">
        <v>13271</v>
      </c>
      <c r="M111" s="416">
        <v>186</v>
      </c>
      <c r="N111" s="416">
        <v>645</v>
      </c>
      <c r="O111" s="416">
        <v>0</v>
      </c>
      <c r="P111" s="416">
        <v>573</v>
      </c>
      <c r="Q111" s="416">
        <v>2053</v>
      </c>
      <c r="R111" s="416">
        <v>4007</v>
      </c>
      <c r="S111" s="416">
        <v>1601</v>
      </c>
      <c r="T111" s="416">
        <v>4174</v>
      </c>
      <c r="U111" s="416">
        <v>5729</v>
      </c>
      <c r="V111" s="416">
        <v>4505</v>
      </c>
      <c r="W111" s="416">
        <v>72</v>
      </c>
      <c r="X111" s="416">
        <v>3922</v>
      </c>
      <c r="Y111" s="416">
        <v>208</v>
      </c>
      <c r="Z111" s="416">
        <v>1658</v>
      </c>
      <c r="AA111" s="416">
        <v>0</v>
      </c>
      <c r="AB111" s="416">
        <v>0</v>
      </c>
      <c r="AC111" s="416">
        <v>1878</v>
      </c>
      <c r="AD111" s="416">
        <v>924</v>
      </c>
      <c r="AE111" s="416">
        <v>14394</v>
      </c>
      <c r="AF111" s="416">
        <v>14431</v>
      </c>
      <c r="AG111" s="416">
        <v>3290</v>
      </c>
      <c r="AH111" s="416">
        <v>813</v>
      </c>
      <c r="AI111" s="416">
        <v>305</v>
      </c>
      <c r="AJ111" s="416">
        <v>58</v>
      </c>
      <c r="AK111" s="416">
        <v>2036</v>
      </c>
      <c r="AL111" s="416">
        <v>12</v>
      </c>
      <c r="AM111" s="416">
        <v>2483</v>
      </c>
      <c r="AN111" s="416">
        <v>654</v>
      </c>
      <c r="AO111" s="416">
        <v>3112</v>
      </c>
      <c r="AP111" s="416">
        <v>364</v>
      </c>
      <c r="AQ111" s="416">
        <v>306</v>
      </c>
      <c r="AR111" s="416">
        <v>51758</v>
      </c>
      <c r="AS111" s="416">
        <v>5013</v>
      </c>
      <c r="AT111" s="416">
        <v>7438</v>
      </c>
      <c r="AU111" s="416">
        <v>5025</v>
      </c>
      <c r="AV111" s="416">
        <v>1963</v>
      </c>
      <c r="AW111" s="416">
        <v>3637</v>
      </c>
      <c r="AX111" s="416">
        <v>2780</v>
      </c>
      <c r="AY111" s="416">
        <v>89</v>
      </c>
      <c r="AZ111" s="416">
        <v>6612</v>
      </c>
      <c r="BA111" s="416">
        <v>1818</v>
      </c>
      <c r="BB111" s="416">
        <v>1238</v>
      </c>
      <c r="BC111" s="416">
        <v>62</v>
      </c>
      <c r="BD111" s="416">
        <v>146</v>
      </c>
      <c r="BE111" s="416">
        <v>0</v>
      </c>
      <c r="BF111" s="416">
        <v>1908</v>
      </c>
      <c r="BG111" s="416">
        <v>1044</v>
      </c>
      <c r="BH111" s="416">
        <v>0</v>
      </c>
      <c r="BI111" s="416">
        <v>0</v>
      </c>
      <c r="BJ111" s="416">
        <v>308</v>
      </c>
      <c r="BK111" s="416">
        <v>8526</v>
      </c>
      <c r="BL111" s="416">
        <v>130</v>
      </c>
      <c r="BM111" s="416">
        <v>307</v>
      </c>
      <c r="BN111" s="416">
        <v>1426</v>
      </c>
      <c r="BO111" s="416">
        <v>315</v>
      </c>
      <c r="BP111" s="416">
        <v>72695</v>
      </c>
      <c r="BQ111" s="416">
        <v>7991</v>
      </c>
      <c r="BR111" s="416">
        <v>43009</v>
      </c>
      <c r="BS111" s="416">
        <v>15859</v>
      </c>
      <c r="BT111" s="416">
        <v>10566</v>
      </c>
      <c r="BU111" s="416">
        <v>886</v>
      </c>
      <c r="BV111" s="416">
        <v>5180</v>
      </c>
      <c r="BW111" s="416">
        <v>0</v>
      </c>
      <c r="BX111" s="416">
        <v>555947</v>
      </c>
      <c r="BY111" s="416">
        <v>46236</v>
      </c>
      <c r="BZ111" s="416">
        <v>129053</v>
      </c>
      <c r="CA111" s="416">
        <v>47273</v>
      </c>
      <c r="CB111" s="416">
        <v>106063</v>
      </c>
      <c r="CC111" s="416">
        <v>3318</v>
      </c>
      <c r="CD111" s="416">
        <v>56959</v>
      </c>
      <c r="CE111" s="416">
        <v>0</v>
      </c>
      <c r="CF111" s="416">
        <v>8351</v>
      </c>
      <c r="CG111" s="416">
        <v>4302</v>
      </c>
      <c r="CH111" s="416">
        <v>508</v>
      </c>
      <c r="CI111" s="416">
        <v>3893</v>
      </c>
      <c r="CJ111" s="416">
        <v>17007</v>
      </c>
      <c r="CK111" s="416">
        <v>50931</v>
      </c>
      <c r="CL111" s="416">
        <v>45692</v>
      </c>
      <c r="CM111" s="416">
        <v>78699</v>
      </c>
      <c r="CN111" s="416">
        <v>771</v>
      </c>
      <c r="CO111" s="416">
        <v>57893</v>
      </c>
      <c r="CP111" s="416">
        <v>53838</v>
      </c>
      <c r="CQ111" s="416">
        <v>48976</v>
      </c>
      <c r="CR111" s="416">
        <v>142406</v>
      </c>
      <c r="CS111" s="416">
        <v>178657</v>
      </c>
      <c r="CT111" s="416">
        <v>7678</v>
      </c>
      <c r="CU111" s="416">
        <v>11976</v>
      </c>
      <c r="CV111" s="416">
        <v>137295</v>
      </c>
      <c r="CW111" s="416">
        <v>109961</v>
      </c>
      <c r="CX111" s="416">
        <v>66249</v>
      </c>
      <c r="CY111" s="416">
        <v>28693</v>
      </c>
      <c r="CZ111" s="416">
        <v>138740</v>
      </c>
      <c r="DA111" s="416">
        <v>184091</v>
      </c>
      <c r="DB111" s="416">
        <v>25815</v>
      </c>
      <c r="DC111" s="416">
        <v>57968</v>
      </c>
      <c r="DD111" s="416">
        <v>46777</v>
      </c>
      <c r="DE111" s="416">
        <v>203257</v>
      </c>
      <c r="DF111" s="416">
        <v>0</v>
      </c>
      <c r="DG111" s="416">
        <v>1777</v>
      </c>
      <c r="DH111" s="897">
        <v>3039283</v>
      </c>
      <c r="DI111" s="416">
        <v>487999</v>
      </c>
      <c r="DJ111" s="416">
        <v>39142670</v>
      </c>
      <c r="DK111" s="416">
        <v>0</v>
      </c>
      <c r="DL111" s="416">
        <v>0</v>
      </c>
      <c r="DM111" s="417">
        <v>0</v>
      </c>
      <c r="DN111" s="416">
        <v>0</v>
      </c>
      <c r="DO111" s="416">
        <v>0</v>
      </c>
      <c r="DP111" s="416">
        <v>39630669</v>
      </c>
      <c r="DQ111" s="416">
        <v>42669952</v>
      </c>
      <c r="DR111" s="416">
        <v>4756905</v>
      </c>
      <c r="DS111" s="416">
        <v>44387574</v>
      </c>
      <c r="DT111" s="416">
        <v>47426857</v>
      </c>
      <c r="DU111" s="416">
        <v>-1313272</v>
      </c>
      <c r="DV111" s="419">
        <v>43074302</v>
      </c>
      <c r="DW111" s="311">
        <v>46113585</v>
      </c>
      <c r="DX111" s="312">
        <f>SUM(DW107:DW111)</f>
        <v>335023346</v>
      </c>
      <c r="DY111" s="416"/>
    </row>
    <row r="112" spans="2:129">
      <c r="B112" s="893" t="s">
        <v>727</v>
      </c>
      <c r="C112" s="894" t="s">
        <v>674</v>
      </c>
      <c r="D112" s="429">
        <v>15312</v>
      </c>
      <c r="E112" s="416">
        <v>13075</v>
      </c>
      <c r="F112" s="416">
        <v>52184</v>
      </c>
      <c r="G112" s="416">
        <v>44242</v>
      </c>
      <c r="H112" s="416">
        <v>84228</v>
      </c>
      <c r="I112" s="416">
        <v>0</v>
      </c>
      <c r="J112" s="416">
        <v>53176</v>
      </c>
      <c r="K112" s="417">
        <v>0</v>
      </c>
      <c r="L112" s="416">
        <v>660020</v>
      </c>
      <c r="M112" s="416">
        <v>3802</v>
      </c>
      <c r="N112" s="416">
        <v>8823</v>
      </c>
      <c r="O112" s="416">
        <v>0</v>
      </c>
      <c r="P112" s="416">
        <v>20284</v>
      </c>
      <c r="Q112" s="416">
        <v>78580</v>
      </c>
      <c r="R112" s="416">
        <v>85816</v>
      </c>
      <c r="S112" s="416">
        <v>80309</v>
      </c>
      <c r="T112" s="416">
        <v>114919</v>
      </c>
      <c r="U112" s="416">
        <v>254770</v>
      </c>
      <c r="V112" s="416">
        <v>194798</v>
      </c>
      <c r="W112" s="416">
        <v>1331</v>
      </c>
      <c r="X112" s="416">
        <v>87769</v>
      </c>
      <c r="Y112" s="416">
        <v>746</v>
      </c>
      <c r="Z112" s="416">
        <v>27105</v>
      </c>
      <c r="AA112" s="416">
        <v>0</v>
      </c>
      <c r="AB112" s="416">
        <v>0</v>
      </c>
      <c r="AC112" s="416">
        <v>56543</v>
      </c>
      <c r="AD112" s="416">
        <v>28090</v>
      </c>
      <c r="AE112" s="416">
        <v>98112</v>
      </c>
      <c r="AF112" s="416">
        <v>134499</v>
      </c>
      <c r="AG112" s="416">
        <v>116350</v>
      </c>
      <c r="AH112" s="416">
        <v>20490</v>
      </c>
      <c r="AI112" s="416">
        <v>24289</v>
      </c>
      <c r="AJ112" s="416">
        <v>3385</v>
      </c>
      <c r="AK112" s="416">
        <v>82374</v>
      </c>
      <c r="AL112" s="416">
        <v>1183</v>
      </c>
      <c r="AM112" s="416">
        <v>157981</v>
      </c>
      <c r="AN112" s="416">
        <v>6573</v>
      </c>
      <c r="AO112" s="416">
        <v>38373</v>
      </c>
      <c r="AP112" s="416">
        <v>15914</v>
      </c>
      <c r="AQ112" s="416">
        <v>11654</v>
      </c>
      <c r="AR112" s="416">
        <v>718803</v>
      </c>
      <c r="AS112" s="416">
        <v>111501</v>
      </c>
      <c r="AT112" s="416">
        <v>482374</v>
      </c>
      <c r="AU112" s="416">
        <v>252374</v>
      </c>
      <c r="AV112" s="416">
        <v>114693</v>
      </c>
      <c r="AW112" s="416">
        <v>239373</v>
      </c>
      <c r="AX112" s="416">
        <v>152341</v>
      </c>
      <c r="AY112" s="416">
        <v>2412</v>
      </c>
      <c r="AZ112" s="416">
        <v>173964</v>
      </c>
      <c r="BA112" s="416">
        <v>184451</v>
      </c>
      <c r="BB112" s="416">
        <v>45565</v>
      </c>
      <c r="BC112" s="416">
        <v>4282</v>
      </c>
      <c r="BD112" s="416">
        <v>8776</v>
      </c>
      <c r="BE112" s="416">
        <v>11</v>
      </c>
      <c r="BF112" s="416">
        <v>118108</v>
      </c>
      <c r="BG112" s="416">
        <v>48454</v>
      </c>
      <c r="BH112" s="416">
        <v>0</v>
      </c>
      <c r="BI112" s="416">
        <v>0</v>
      </c>
      <c r="BJ112" s="416">
        <v>9603</v>
      </c>
      <c r="BK112" s="416">
        <v>403625</v>
      </c>
      <c r="BL112" s="416">
        <v>8012</v>
      </c>
      <c r="BM112" s="416">
        <v>17062</v>
      </c>
      <c r="BN112" s="416">
        <v>56793</v>
      </c>
      <c r="BO112" s="416">
        <v>3492</v>
      </c>
      <c r="BP112" s="416">
        <v>196741</v>
      </c>
      <c r="BQ112" s="416">
        <v>5107</v>
      </c>
      <c r="BR112" s="416">
        <v>283328</v>
      </c>
      <c r="BS112" s="416">
        <v>26592</v>
      </c>
      <c r="BT112" s="416">
        <v>443293</v>
      </c>
      <c r="BU112" s="416">
        <v>106876</v>
      </c>
      <c r="BV112" s="416">
        <v>61453</v>
      </c>
      <c r="BW112" s="416">
        <v>405063</v>
      </c>
      <c r="BX112" s="416">
        <v>9952573</v>
      </c>
      <c r="BY112" s="416">
        <v>4379839</v>
      </c>
      <c r="BZ112" s="416">
        <v>291337</v>
      </c>
      <c r="CA112" s="416">
        <v>103693</v>
      </c>
      <c r="CB112" s="416">
        <v>0</v>
      </c>
      <c r="CC112" s="416">
        <v>137547</v>
      </c>
      <c r="CD112" s="416">
        <v>1245442</v>
      </c>
      <c r="CE112" s="416">
        <v>160487</v>
      </c>
      <c r="CF112" s="416">
        <v>323998</v>
      </c>
      <c r="CG112" s="416">
        <v>78281</v>
      </c>
      <c r="CH112" s="416">
        <v>42278</v>
      </c>
      <c r="CI112" s="416">
        <v>140610</v>
      </c>
      <c r="CJ112" s="416">
        <v>582705</v>
      </c>
      <c r="CK112" s="416">
        <v>1213074</v>
      </c>
      <c r="CL112" s="416">
        <v>156288</v>
      </c>
      <c r="CM112" s="416">
        <v>203729</v>
      </c>
      <c r="CN112" s="416">
        <v>15795</v>
      </c>
      <c r="CO112" s="416">
        <v>131973</v>
      </c>
      <c r="CP112" s="416">
        <v>1079247</v>
      </c>
      <c r="CQ112" s="416">
        <v>930445</v>
      </c>
      <c r="CR112" s="416">
        <v>1941888</v>
      </c>
      <c r="CS112" s="416">
        <v>2307684</v>
      </c>
      <c r="CT112" s="416">
        <v>579050</v>
      </c>
      <c r="CU112" s="416">
        <v>866811</v>
      </c>
      <c r="CV112" s="416">
        <v>782646</v>
      </c>
      <c r="CW112" s="416">
        <v>271052</v>
      </c>
      <c r="CX112" s="416">
        <v>217345</v>
      </c>
      <c r="CY112" s="416">
        <v>252637</v>
      </c>
      <c r="CZ112" s="416">
        <v>819350</v>
      </c>
      <c r="DA112" s="416">
        <v>494673</v>
      </c>
      <c r="DB112" s="416">
        <v>252424</v>
      </c>
      <c r="DC112" s="416">
        <v>270053</v>
      </c>
      <c r="DD112" s="416">
        <v>447254</v>
      </c>
      <c r="DE112" s="416">
        <v>374429</v>
      </c>
      <c r="DF112" s="416">
        <v>0</v>
      </c>
      <c r="DG112" s="416">
        <v>4773</v>
      </c>
      <c r="DH112" s="897">
        <v>38413031</v>
      </c>
      <c r="DI112" s="416">
        <v>0</v>
      </c>
      <c r="DJ112" s="416">
        <v>0</v>
      </c>
      <c r="DK112" s="416">
        <v>0</v>
      </c>
      <c r="DL112" s="416">
        <v>0</v>
      </c>
      <c r="DM112" s="417">
        <v>0</v>
      </c>
      <c r="DN112" s="416">
        <v>0</v>
      </c>
      <c r="DO112" s="416">
        <v>0</v>
      </c>
      <c r="DP112" s="416">
        <v>0</v>
      </c>
      <c r="DQ112" s="416">
        <v>38413031</v>
      </c>
      <c r="DR112" s="416">
        <v>0</v>
      </c>
      <c r="DS112" s="416">
        <v>0</v>
      </c>
      <c r="DT112" s="416">
        <v>38413031</v>
      </c>
      <c r="DU112" s="416">
        <v>0</v>
      </c>
      <c r="DV112" s="419">
        <v>0</v>
      </c>
      <c r="DW112" s="420">
        <v>38413031</v>
      </c>
      <c r="DX112" s="429">
        <f>DW112</f>
        <v>38413031</v>
      </c>
      <c r="DY112" s="416"/>
    </row>
    <row r="113" spans="2:129">
      <c r="B113" s="893" t="s">
        <v>728</v>
      </c>
      <c r="C113" s="894" t="s">
        <v>675</v>
      </c>
      <c r="D113" s="429">
        <v>40172</v>
      </c>
      <c r="E113" s="416">
        <v>447</v>
      </c>
      <c r="F113" s="416">
        <v>18213</v>
      </c>
      <c r="G113" s="416">
        <v>22488</v>
      </c>
      <c r="H113" s="421">
        <v>8555</v>
      </c>
      <c r="I113" s="416">
        <v>0</v>
      </c>
      <c r="J113" s="416">
        <v>7598</v>
      </c>
      <c r="K113" s="417">
        <v>0</v>
      </c>
      <c r="L113" s="416">
        <v>78367</v>
      </c>
      <c r="M113" s="416">
        <v>999</v>
      </c>
      <c r="N113" s="416">
        <v>4381</v>
      </c>
      <c r="O113" s="416">
        <v>0</v>
      </c>
      <c r="P113" s="416">
        <v>1169</v>
      </c>
      <c r="Q113" s="416">
        <v>7862</v>
      </c>
      <c r="R113" s="416">
        <v>42542</v>
      </c>
      <c r="S113" s="416">
        <v>2206</v>
      </c>
      <c r="T113" s="416">
        <v>28293</v>
      </c>
      <c r="U113" s="416">
        <v>37024</v>
      </c>
      <c r="V113" s="416">
        <v>18905</v>
      </c>
      <c r="W113" s="416">
        <v>16</v>
      </c>
      <c r="X113" s="416">
        <v>8679</v>
      </c>
      <c r="Y113" s="416">
        <v>23</v>
      </c>
      <c r="Z113" s="416">
        <v>1615</v>
      </c>
      <c r="AA113" s="416">
        <v>0</v>
      </c>
      <c r="AB113" s="416">
        <v>0</v>
      </c>
      <c r="AC113" s="416">
        <v>6441</v>
      </c>
      <c r="AD113" s="416">
        <v>1089</v>
      </c>
      <c r="AE113" s="416">
        <v>20305</v>
      </c>
      <c r="AF113" s="416">
        <v>72755</v>
      </c>
      <c r="AG113" s="416">
        <v>17097</v>
      </c>
      <c r="AH113" s="416">
        <v>3138</v>
      </c>
      <c r="AI113" s="416">
        <v>6930</v>
      </c>
      <c r="AJ113" s="416">
        <v>487</v>
      </c>
      <c r="AK113" s="416">
        <v>25336</v>
      </c>
      <c r="AL113" s="416">
        <v>87</v>
      </c>
      <c r="AM113" s="416">
        <v>21883</v>
      </c>
      <c r="AN113" s="416">
        <v>4621</v>
      </c>
      <c r="AO113" s="416">
        <v>12771</v>
      </c>
      <c r="AP113" s="416">
        <v>4875</v>
      </c>
      <c r="AQ113" s="416">
        <v>2839</v>
      </c>
      <c r="AR113" s="416">
        <v>188811</v>
      </c>
      <c r="AS113" s="416">
        <v>18335</v>
      </c>
      <c r="AT113" s="416">
        <v>19454</v>
      </c>
      <c r="AU113" s="416">
        <v>25594</v>
      </c>
      <c r="AV113" s="416">
        <v>18317</v>
      </c>
      <c r="AW113" s="416">
        <v>22290</v>
      </c>
      <c r="AX113" s="416">
        <v>11910</v>
      </c>
      <c r="AY113" s="416">
        <v>284</v>
      </c>
      <c r="AZ113" s="416">
        <v>10986</v>
      </c>
      <c r="BA113" s="416">
        <v>3565</v>
      </c>
      <c r="BB113" s="416">
        <v>3815</v>
      </c>
      <c r="BC113" s="416">
        <v>287</v>
      </c>
      <c r="BD113" s="416">
        <v>193</v>
      </c>
      <c r="BE113" s="416">
        <v>1</v>
      </c>
      <c r="BF113" s="416">
        <v>1628</v>
      </c>
      <c r="BG113" s="416">
        <v>802</v>
      </c>
      <c r="BH113" s="416">
        <v>0</v>
      </c>
      <c r="BI113" s="416">
        <v>0</v>
      </c>
      <c r="BJ113" s="416">
        <v>231</v>
      </c>
      <c r="BK113" s="416">
        <v>38097</v>
      </c>
      <c r="BL113" s="416">
        <v>571</v>
      </c>
      <c r="BM113" s="416">
        <v>812</v>
      </c>
      <c r="BN113" s="416">
        <v>4034</v>
      </c>
      <c r="BO113" s="416">
        <v>703</v>
      </c>
      <c r="BP113" s="416">
        <v>107111</v>
      </c>
      <c r="BQ113" s="416">
        <v>15392</v>
      </c>
      <c r="BR113" s="416">
        <v>92161</v>
      </c>
      <c r="BS113" s="416">
        <v>40735</v>
      </c>
      <c r="BT113" s="416">
        <v>51429</v>
      </c>
      <c r="BU113" s="416">
        <v>2694</v>
      </c>
      <c r="BV113" s="416">
        <v>17719</v>
      </c>
      <c r="BW113" s="416">
        <v>13988</v>
      </c>
      <c r="BX113" s="416">
        <v>394572</v>
      </c>
      <c r="BY113" s="416">
        <v>74121</v>
      </c>
      <c r="BZ113" s="416">
        <v>40521</v>
      </c>
      <c r="CA113" s="416">
        <v>35667</v>
      </c>
      <c r="CB113" s="416">
        <v>64653</v>
      </c>
      <c r="CC113" s="416">
        <v>18724</v>
      </c>
      <c r="CD113" s="416">
        <v>80701</v>
      </c>
      <c r="CE113" s="416">
        <v>0</v>
      </c>
      <c r="CF113" s="416">
        <v>26622</v>
      </c>
      <c r="CG113" s="416">
        <v>14207</v>
      </c>
      <c r="CH113" s="416">
        <v>2025</v>
      </c>
      <c r="CI113" s="416">
        <v>6726</v>
      </c>
      <c r="CJ113" s="416">
        <v>49496</v>
      </c>
      <c r="CK113" s="416">
        <v>232320</v>
      </c>
      <c r="CL113" s="416">
        <v>31171</v>
      </c>
      <c r="CM113" s="416">
        <v>12414</v>
      </c>
      <c r="CN113" s="416">
        <v>5265</v>
      </c>
      <c r="CO113" s="416">
        <v>11412</v>
      </c>
      <c r="CP113" s="416">
        <v>5263</v>
      </c>
      <c r="CQ113" s="416">
        <v>87863</v>
      </c>
      <c r="CR113" s="416">
        <v>173550</v>
      </c>
      <c r="CS113" s="416">
        <v>86088</v>
      </c>
      <c r="CT113" s="416">
        <v>22378</v>
      </c>
      <c r="CU113" s="416">
        <v>11933</v>
      </c>
      <c r="CV113" s="416">
        <v>9674</v>
      </c>
      <c r="CW113" s="416">
        <v>40759</v>
      </c>
      <c r="CX113" s="416">
        <v>32302</v>
      </c>
      <c r="CY113" s="416">
        <v>18574</v>
      </c>
      <c r="CZ113" s="416">
        <v>39244</v>
      </c>
      <c r="DA113" s="416">
        <v>4212</v>
      </c>
      <c r="DB113" s="416">
        <v>36155</v>
      </c>
      <c r="DC113" s="416">
        <v>1953</v>
      </c>
      <c r="DD113" s="416">
        <v>9644</v>
      </c>
      <c r="DE113" s="416">
        <v>2056</v>
      </c>
      <c r="DF113" s="416">
        <v>0</v>
      </c>
      <c r="DG113" s="416">
        <v>0</v>
      </c>
      <c r="DH113" s="897">
        <v>2924422</v>
      </c>
      <c r="DI113" s="416">
        <v>0</v>
      </c>
      <c r="DJ113" s="416">
        <v>125056</v>
      </c>
      <c r="DK113" s="416">
        <v>0</v>
      </c>
      <c r="DL113" s="416">
        <v>0</v>
      </c>
      <c r="DM113" s="417">
        <v>0</v>
      </c>
      <c r="DN113" s="416">
        <v>0</v>
      </c>
      <c r="DO113" s="416">
        <v>0</v>
      </c>
      <c r="DP113" s="416">
        <v>125056</v>
      </c>
      <c r="DQ113" s="416">
        <v>3049478</v>
      </c>
      <c r="DR113" s="416">
        <v>1279301</v>
      </c>
      <c r="DS113" s="416">
        <v>1404357</v>
      </c>
      <c r="DT113" s="416">
        <v>4328779</v>
      </c>
      <c r="DU113" s="416">
        <v>0</v>
      </c>
      <c r="DV113" s="419">
        <v>1404357</v>
      </c>
      <c r="DW113" s="420">
        <v>4328779</v>
      </c>
      <c r="DX113" s="429">
        <f>DW113</f>
        <v>4328779</v>
      </c>
      <c r="DY113" s="416"/>
    </row>
    <row r="114" spans="2:129">
      <c r="B114" s="939" t="s">
        <v>729</v>
      </c>
      <c r="C114" s="940" t="s">
        <v>386</v>
      </c>
      <c r="D114" s="1020">
        <v>20628593</v>
      </c>
      <c r="E114" s="424">
        <v>19975084</v>
      </c>
      <c r="F114" s="424">
        <v>2535765</v>
      </c>
      <c r="G114" s="424">
        <v>3151076</v>
      </c>
      <c r="H114" s="421">
        <v>12401542</v>
      </c>
      <c r="I114" s="424">
        <v>0</v>
      </c>
      <c r="J114" s="424">
        <v>8934349</v>
      </c>
      <c r="K114" s="425">
        <v>0</v>
      </c>
      <c r="L114" s="424">
        <v>213452172</v>
      </c>
      <c r="M114" s="424">
        <v>1877296</v>
      </c>
      <c r="N114" s="424">
        <v>12740530</v>
      </c>
      <c r="O114" s="424">
        <v>0</v>
      </c>
      <c r="P114" s="424">
        <v>7499760</v>
      </c>
      <c r="Q114" s="424">
        <v>22949536</v>
      </c>
      <c r="R114" s="424">
        <v>34164350</v>
      </c>
      <c r="S114" s="424">
        <v>14185702</v>
      </c>
      <c r="T114" s="424">
        <v>34557509</v>
      </c>
      <c r="U114" s="424">
        <v>55713166</v>
      </c>
      <c r="V114" s="424">
        <v>24248867</v>
      </c>
      <c r="W114" s="424">
        <v>1029619</v>
      </c>
      <c r="X114" s="424">
        <v>24339708</v>
      </c>
      <c r="Y114" s="424">
        <v>2037862</v>
      </c>
      <c r="Z114" s="424">
        <v>16334661</v>
      </c>
      <c r="AA114" s="424">
        <v>0</v>
      </c>
      <c r="AB114" s="424">
        <v>0</v>
      </c>
      <c r="AC114" s="424">
        <v>18528617</v>
      </c>
      <c r="AD114" s="424">
        <v>8873142</v>
      </c>
      <c r="AE114" s="424">
        <v>223183858</v>
      </c>
      <c r="AF114" s="424">
        <v>122143481</v>
      </c>
      <c r="AG114" s="424">
        <v>50222190</v>
      </c>
      <c r="AH114" s="424">
        <v>6960004</v>
      </c>
      <c r="AI114" s="424">
        <v>6279147</v>
      </c>
      <c r="AJ114" s="424">
        <v>467491</v>
      </c>
      <c r="AK114" s="424">
        <v>19384249</v>
      </c>
      <c r="AL114" s="424">
        <v>71035</v>
      </c>
      <c r="AM114" s="424">
        <v>21165142</v>
      </c>
      <c r="AN114" s="424">
        <v>5061258</v>
      </c>
      <c r="AO114" s="424">
        <v>28907895</v>
      </c>
      <c r="AP114" s="424">
        <v>2705219</v>
      </c>
      <c r="AQ114" s="424">
        <v>2840139</v>
      </c>
      <c r="AR114" s="424">
        <v>171426255</v>
      </c>
      <c r="AS114" s="424">
        <v>23529446</v>
      </c>
      <c r="AT114" s="424">
        <v>65980655</v>
      </c>
      <c r="AU114" s="424">
        <v>27796864</v>
      </c>
      <c r="AV114" s="424">
        <v>26062690</v>
      </c>
      <c r="AW114" s="424">
        <v>54137937</v>
      </c>
      <c r="AX114" s="424">
        <v>21836004</v>
      </c>
      <c r="AY114" s="424">
        <v>657238</v>
      </c>
      <c r="AZ114" s="424">
        <v>36075042</v>
      </c>
      <c r="BA114" s="424">
        <v>27449245</v>
      </c>
      <c r="BB114" s="424">
        <v>6420192</v>
      </c>
      <c r="BC114" s="424">
        <v>1478641</v>
      </c>
      <c r="BD114" s="424">
        <v>1472879</v>
      </c>
      <c r="BE114" s="424">
        <v>30987</v>
      </c>
      <c r="BF114" s="424">
        <v>14330166</v>
      </c>
      <c r="BG114" s="424">
        <v>9591775</v>
      </c>
      <c r="BH114" s="424">
        <v>0</v>
      </c>
      <c r="BI114" s="424">
        <v>0</v>
      </c>
      <c r="BJ114" s="424">
        <v>4387620</v>
      </c>
      <c r="BK114" s="424">
        <v>147278476</v>
      </c>
      <c r="BL114" s="424">
        <v>815073</v>
      </c>
      <c r="BM114" s="424">
        <v>3847152</v>
      </c>
      <c r="BN114" s="424">
        <v>12330032</v>
      </c>
      <c r="BO114" s="424">
        <v>5151088</v>
      </c>
      <c r="BP114" s="424">
        <v>141270307</v>
      </c>
      <c r="BQ114" s="424">
        <v>34156819</v>
      </c>
      <c r="BR114" s="424">
        <v>74291847</v>
      </c>
      <c r="BS114" s="424">
        <v>18860402</v>
      </c>
      <c r="BT114" s="424">
        <v>76258755</v>
      </c>
      <c r="BU114" s="424">
        <v>5785168</v>
      </c>
      <c r="BV114" s="424">
        <v>9880745</v>
      </c>
      <c r="BW114" s="424">
        <v>9718910</v>
      </c>
      <c r="BX114" s="424">
        <v>240462236</v>
      </c>
      <c r="BY114" s="424">
        <v>108418372</v>
      </c>
      <c r="BZ114" s="424">
        <v>11896840</v>
      </c>
      <c r="CA114" s="424">
        <v>12003420</v>
      </c>
      <c r="CB114" s="424">
        <v>36452733</v>
      </c>
      <c r="CC114" s="424">
        <v>6743507</v>
      </c>
      <c r="CD114" s="424">
        <v>63475259</v>
      </c>
      <c r="CE114" s="424">
        <v>90933749</v>
      </c>
      <c r="CF114" s="424">
        <v>37343394</v>
      </c>
      <c r="CG114" s="424">
        <v>14530618</v>
      </c>
      <c r="CH114" s="424">
        <v>605284</v>
      </c>
      <c r="CI114" s="424">
        <v>5661430</v>
      </c>
      <c r="CJ114" s="424">
        <v>19251855</v>
      </c>
      <c r="CK114" s="424">
        <v>48065956</v>
      </c>
      <c r="CL114" s="424">
        <v>6958174</v>
      </c>
      <c r="CM114" s="424">
        <v>17273979</v>
      </c>
      <c r="CN114" s="424">
        <v>1110431</v>
      </c>
      <c r="CO114" s="424">
        <v>10425362</v>
      </c>
      <c r="CP114" s="424">
        <v>44464846</v>
      </c>
      <c r="CQ114" s="424">
        <v>22160990</v>
      </c>
      <c r="CR114" s="424">
        <v>31552495</v>
      </c>
      <c r="CS114" s="424">
        <v>146731718</v>
      </c>
      <c r="CT114" s="424">
        <v>15449981</v>
      </c>
      <c r="CU114" s="424">
        <v>15579380</v>
      </c>
      <c r="CV114" s="424">
        <v>22547715</v>
      </c>
      <c r="CW114" s="424">
        <v>27932467</v>
      </c>
      <c r="CX114" s="424">
        <v>27970467</v>
      </c>
      <c r="CY114" s="424">
        <v>72951922</v>
      </c>
      <c r="CZ114" s="424">
        <v>31285581</v>
      </c>
      <c r="DA114" s="424">
        <v>29401694</v>
      </c>
      <c r="DB114" s="424">
        <v>63848373</v>
      </c>
      <c r="DC114" s="424">
        <v>22450724</v>
      </c>
      <c r="DD114" s="424">
        <v>8996197</v>
      </c>
      <c r="DE114" s="424">
        <v>8613532</v>
      </c>
      <c r="DF114" s="424">
        <v>38413031</v>
      </c>
      <c r="DG114" s="424">
        <v>3971183</v>
      </c>
      <c r="DH114" s="426">
        <v>3447793319</v>
      </c>
      <c r="DI114" s="432">
        <v>129381594</v>
      </c>
      <c r="DJ114" s="432">
        <v>1821862157</v>
      </c>
      <c r="DK114" s="432">
        <v>578479711</v>
      </c>
      <c r="DL114" s="432">
        <v>112909715</v>
      </c>
      <c r="DM114" s="433">
        <v>192221226</v>
      </c>
      <c r="DN114" s="432">
        <v>686996814</v>
      </c>
      <c r="DO114" s="432">
        <v>20108637</v>
      </c>
      <c r="DP114" s="432">
        <v>3541959854</v>
      </c>
      <c r="DQ114" s="432">
        <v>6989753173</v>
      </c>
      <c r="DR114" s="432">
        <v>2272584001</v>
      </c>
      <c r="DS114" s="432">
        <v>5814543855</v>
      </c>
      <c r="DT114" s="432">
        <v>9262337174</v>
      </c>
      <c r="DU114" s="432">
        <v>-2099649562</v>
      </c>
      <c r="DV114" s="965">
        <v>3714894293</v>
      </c>
      <c r="DW114" s="428">
        <v>7162687612</v>
      </c>
      <c r="DY114" s="416"/>
    </row>
    <row r="115" spans="2:129">
      <c r="B115" s="893" t="s">
        <v>730</v>
      </c>
      <c r="C115" s="894" t="s">
        <v>387</v>
      </c>
      <c r="D115" s="429">
        <v>23927</v>
      </c>
      <c r="E115" s="416">
        <v>0</v>
      </c>
      <c r="F115" s="416">
        <v>99309</v>
      </c>
      <c r="G115" s="416">
        <v>14877</v>
      </c>
      <c r="H115" s="416">
        <v>160839</v>
      </c>
      <c r="I115" s="416">
        <v>0</v>
      </c>
      <c r="J115" s="416">
        <v>984821</v>
      </c>
      <c r="K115" s="417">
        <v>0</v>
      </c>
      <c r="L115" s="416">
        <v>4514575</v>
      </c>
      <c r="M115" s="416">
        <v>79867</v>
      </c>
      <c r="N115" s="416">
        <v>124420</v>
      </c>
      <c r="O115" s="416">
        <v>0</v>
      </c>
      <c r="P115" s="416">
        <v>161354</v>
      </c>
      <c r="Q115" s="416">
        <v>526446</v>
      </c>
      <c r="R115" s="416">
        <v>776665</v>
      </c>
      <c r="S115" s="416">
        <v>256713</v>
      </c>
      <c r="T115" s="416">
        <v>1182163</v>
      </c>
      <c r="U115" s="416">
        <v>1777422</v>
      </c>
      <c r="V115" s="416">
        <v>1450021</v>
      </c>
      <c r="W115" s="416">
        <v>56430</v>
      </c>
      <c r="X115" s="416">
        <v>752239</v>
      </c>
      <c r="Y115" s="416">
        <v>10801</v>
      </c>
      <c r="Z115" s="416">
        <v>444172</v>
      </c>
      <c r="AA115" s="416">
        <v>0</v>
      </c>
      <c r="AB115" s="416">
        <v>0</v>
      </c>
      <c r="AC115" s="416">
        <v>755962</v>
      </c>
      <c r="AD115" s="416">
        <v>293412</v>
      </c>
      <c r="AE115" s="416">
        <v>816606</v>
      </c>
      <c r="AF115" s="416">
        <v>993156</v>
      </c>
      <c r="AG115" s="416">
        <v>1440337</v>
      </c>
      <c r="AH115" s="416">
        <v>200632</v>
      </c>
      <c r="AI115" s="416">
        <v>189046</v>
      </c>
      <c r="AJ115" s="416">
        <v>12777</v>
      </c>
      <c r="AK115" s="416">
        <v>619651</v>
      </c>
      <c r="AL115" s="416">
        <v>2299</v>
      </c>
      <c r="AM115" s="416">
        <v>800222</v>
      </c>
      <c r="AN115" s="416">
        <v>38025</v>
      </c>
      <c r="AO115" s="416">
        <v>345897</v>
      </c>
      <c r="AP115" s="416">
        <v>72911</v>
      </c>
      <c r="AQ115" s="416">
        <v>12224</v>
      </c>
      <c r="AR115" s="416">
        <v>3984787</v>
      </c>
      <c r="AS115" s="416">
        <v>341964</v>
      </c>
      <c r="AT115" s="416">
        <v>2565820</v>
      </c>
      <c r="AU115" s="416">
        <v>942954</v>
      </c>
      <c r="AV115" s="416">
        <v>595472</v>
      </c>
      <c r="AW115" s="416">
        <v>1023275</v>
      </c>
      <c r="AX115" s="416">
        <v>701782</v>
      </c>
      <c r="AY115" s="416">
        <v>12093</v>
      </c>
      <c r="AZ115" s="416">
        <v>1144849</v>
      </c>
      <c r="BA115" s="416">
        <v>1132578</v>
      </c>
      <c r="BB115" s="416">
        <v>148777</v>
      </c>
      <c r="BC115" s="416">
        <v>47161</v>
      </c>
      <c r="BD115" s="416">
        <v>62899</v>
      </c>
      <c r="BE115" s="416">
        <v>1443</v>
      </c>
      <c r="BF115" s="416">
        <v>420121</v>
      </c>
      <c r="BG115" s="416">
        <v>244323</v>
      </c>
      <c r="BH115" s="416">
        <v>0</v>
      </c>
      <c r="BI115" s="416">
        <v>0</v>
      </c>
      <c r="BJ115" s="416">
        <v>40141</v>
      </c>
      <c r="BK115" s="416">
        <v>3082677</v>
      </c>
      <c r="BL115" s="416">
        <v>10298</v>
      </c>
      <c r="BM115" s="416">
        <v>118161</v>
      </c>
      <c r="BN115" s="416">
        <v>369592</v>
      </c>
      <c r="BO115" s="416">
        <v>36131</v>
      </c>
      <c r="BP115" s="416">
        <v>4580807</v>
      </c>
      <c r="BQ115" s="416">
        <v>883746</v>
      </c>
      <c r="BR115" s="416">
        <v>1909497</v>
      </c>
      <c r="BS115" s="416">
        <v>454167</v>
      </c>
      <c r="BT115" s="416">
        <v>1242392</v>
      </c>
      <c r="BU115" s="416">
        <v>153445</v>
      </c>
      <c r="BV115" s="416">
        <v>506365</v>
      </c>
      <c r="BW115" s="416">
        <v>858360</v>
      </c>
      <c r="BX115" s="416">
        <v>19553632</v>
      </c>
      <c r="BY115" s="416">
        <v>8411883</v>
      </c>
      <c r="BZ115" s="416">
        <v>450638</v>
      </c>
      <c r="CA115" s="416">
        <v>490601</v>
      </c>
      <c r="CB115" s="416">
        <v>0</v>
      </c>
      <c r="CC115" s="416">
        <v>303015</v>
      </c>
      <c r="CD115" s="416">
        <v>4167014</v>
      </c>
      <c r="CE115" s="416">
        <v>0</v>
      </c>
      <c r="CF115" s="416">
        <v>1338860</v>
      </c>
      <c r="CG115" s="416">
        <v>248928</v>
      </c>
      <c r="CH115" s="416">
        <v>87249</v>
      </c>
      <c r="CI115" s="416">
        <v>424625</v>
      </c>
      <c r="CJ115" s="416">
        <v>1571542</v>
      </c>
      <c r="CK115" s="416">
        <v>12556090</v>
      </c>
      <c r="CL115" s="416">
        <v>285558</v>
      </c>
      <c r="CM115" s="416">
        <v>1361816</v>
      </c>
      <c r="CN115" s="416">
        <v>7704</v>
      </c>
      <c r="CO115" s="416">
        <v>898441</v>
      </c>
      <c r="CP115" s="416">
        <v>3135685</v>
      </c>
      <c r="CQ115" s="416">
        <v>1056330</v>
      </c>
      <c r="CR115" s="416">
        <v>1305751</v>
      </c>
      <c r="CS115" s="416">
        <v>3967576</v>
      </c>
      <c r="CT115" s="416">
        <v>1459926</v>
      </c>
      <c r="CU115" s="416">
        <v>961141</v>
      </c>
      <c r="CV115" s="416">
        <v>1474086</v>
      </c>
      <c r="CW115" s="416">
        <v>587659</v>
      </c>
      <c r="CX115" s="416">
        <v>977159</v>
      </c>
      <c r="CY115" s="416">
        <v>2575433</v>
      </c>
      <c r="CZ115" s="416">
        <v>3911730</v>
      </c>
      <c r="DA115" s="416">
        <v>1802664</v>
      </c>
      <c r="DB115" s="416">
        <v>2727002</v>
      </c>
      <c r="DC115" s="416">
        <v>1057454</v>
      </c>
      <c r="DD115" s="416">
        <v>1490956</v>
      </c>
      <c r="DE115" s="416">
        <v>1086784</v>
      </c>
      <c r="DF115" s="416">
        <v>0</v>
      </c>
      <c r="DG115" s="416">
        <v>40367</v>
      </c>
      <c r="DH115" s="967">
        <v>129381594</v>
      </c>
      <c r="DI115" s="429"/>
      <c r="DY115" s="416"/>
    </row>
    <row r="116" spans="2:129">
      <c r="B116" s="893" t="s">
        <v>731</v>
      </c>
      <c r="C116" s="894" t="s">
        <v>732</v>
      </c>
      <c r="D116" s="429">
        <v>2732888</v>
      </c>
      <c r="E116" s="416">
        <v>666444</v>
      </c>
      <c r="F116" s="416">
        <v>3269850</v>
      </c>
      <c r="G116" s="416">
        <v>961201</v>
      </c>
      <c r="H116" s="416">
        <v>2858595</v>
      </c>
      <c r="I116" s="416">
        <v>0</v>
      </c>
      <c r="J116" s="416">
        <v>2486733</v>
      </c>
      <c r="K116" s="417">
        <v>0</v>
      </c>
      <c r="L116" s="416">
        <v>55161833</v>
      </c>
      <c r="M116" s="416">
        <v>572677</v>
      </c>
      <c r="N116" s="416">
        <v>1270526</v>
      </c>
      <c r="O116" s="416">
        <v>0</v>
      </c>
      <c r="P116" s="416">
        <v>2587262</v>
      </c>
      <c r="Q116" s="416">
        <v>7759683</v>
      </c>
      <c r="R116" s="416">
        <v>11606490</v>
      </c>
      <c r="S116" s="416">
        <v>5549678</v>
      </c>
      <c r="T116" s="416">
        <v>4004236</v>
      </c>
      <c r="U116" s="416">
        <v>18572450</v>
      </c>
      <c r="V116" s="416">
        <v>17582146</v>
      </c>
      <c r="W116" s="416">
        <v>160072</v>
      </c>
      <c r="X116" s="416">
        <v>4974156</v>
      </c>
      <c r="Y116" s="416">
        <v>33186</v>
      </c>
      <c r="Z116" s="416">
        <v>2795091</v>
      </c>
      <c r="AA116" s="416">
        <v>0</v>
      </c>
      <c r="AB116" s="416">
        <v>0</v>
      </c>
      <c r="AC116" s="416">
        <v>4064026</v>
      </c>
      <c r="AD116" s="416">
        <v>1884571</v>
      </c>
      <c r="AE116" s="416">
        <v>4074687</v>
      </c>
      <c r="AF116" s="416">
        <v>4554331</v>
      </c>
      <c r="AG116" s="416">
        <v>15368515</v>
      </c>
      <c r="AH116" s="416">
        <v>3266634</v>
      </c>
      <c r="AI116" s="416">
        <v>2099809</v>
      </c>
      <c r="AJ116" s="416">
        <v>139831</v>
      </c>
      <c r="AK116" s="416">
        <v>8332377</v>
      </c>
      <c r="AL116" s="416">
        <v>28488</v>
      </c>
      <c r="AM116" s="416">
        <v>7150081</v>
      </c>
      <c r="AN116" s="416">
        <v>689248</v>
      </c>
      <c r="AO116" s="416">
        <v>2751182</v>
      </c>
      <c r="AP116" s="416">
        <v>863308</v>
      </c>
      <c r="AQ116" s="416">
        <v>523640</v>
      </c>
      <c r="AR116" s="416">
        <v>11136666</v>
      </c>
      <c r="AS116" s="416">
        <v>3724105</v>
      </c>
      <c r="AT116" s="416">
        <v>22045876</v>
      </c>
      <c r="AU116" s="416">
        <v>20656524</v>
      </c>
      <c r="AV116" s="416">
        <v>9402562</v>
      </c>
      <c r="AW116" s="416">
        <v>13760613</v>
      </c>
      <c r="AX116" s="416">
        <v>10070355</v>
      </c>
      <c r="AY116" s="416">
        <v>93817</v>
      </c>
      <c r="AZ116" s="416">
        <v>14787398</v>
      </c>
      <c r="BA116" s="416">
        <v>5692610</v>
      </c>
      <c r="BB116" s="416">
        <v>1821323</v>
      </c>
      <c r="BC116" s="416">
        <v>302830</v>
      </c>
      <c r="BD116" s="416">
        <v>378310</v>
      </c>
      <c r="BE116" s="416">
        <v>2216</v>
      </c>
      <c r="BF116" s="416">
        <v>3676393</v>
      </c>
      <c r="BG116" s="416">
        <v>2393011</v>
      </c>
      <c r="BH116" s="416">
        <v>0</v>
      </c>
      <c r="BI116" s="416">
        <v>0</v>
      </c>
      <c r="BJ116" s="416">
        <v>864264</v>
      </c>
      <c r="BK116" s="416">
        <v>25546790</v>
      </c>
      <c r="BL116" s="416">
        <v>208841</v>
      </c>
      <c r="BM116" s="416">
        <v>1570749</v>
      </c>
      <c r="BN116" s="416">
        <v>3757428</v>
      </c>
      <c r="BO116" s="416">
        <v>1742810</v>
      </c>
      <c r="BP116" s="416">
        <v>89131405</v>
      </c>
      <c r="BQ116" s="416">
        <v>22783175</v>
      </c>
      <c r="BR116" s="416">
        <v>45886726</v>
      </c>
      <c r="BS116" s="416">
        <v>13678580</v>
      </c>
      <c r="BT116" s="416">
        <v>10995688</v>
      </c>
      <c r="BU116" s="416">
        <v>1350846</v>
      </c>
      <c r="BV116" s="416">
        <v>4569620</v>
      </c>
      <c r="BW116" s="416">
        <v>17634764</v>
      </c>
      <c r="BX116" s="416">
        <v>344677450</v>
      </c>
      <c r="BY116" s="416">
        <v>88387808</v>
      </c>
      <c r="BZ116" s="416">
        <v>8258652</v>
      </c>
      <c r="CA116" s="416">
        <v>2445672</v>
      </c>
      <c r="CB116" s="416">
        <v>0</v>
      </c>
      <c r="CC116" s="416">
        <v>4346913</v>
      </c>
      <c r="CD116" s="416">
        <v>107987293</v>
      </c>
      <c r="CE116" s="416">
        <v>0</v>
      </c>
      <c r="CF116" s="416">
        <v>15434500</v>
      </c>
      <c r="CG116" s="416">
        <v>2904284</v>
      </c>
      <c r="CH116" s="416">
        <v>951271</v>
      </c>
      <c r="CI116" s="416">
        <v>5904158</v>
      </c>
      <c r="CJ116" s="416">
        <v>11142658</v>
      </c>
      <c r="CK116" s="416">
        <v>26950836</v>
      </c>
      <c r="CL116" s="416">
        <v>3240363</v>
      </c>
      <c r="CM116" s="416">
        <v>16635252</v>
      </c>
      <c r="CN116" s="416">
        <v>615293</v>
      </c>
      <c r="CO116" s="416">
        <v>5638023</v>
      </c>
      <c r="CP116" s="416">
        <v>99710747</v>
      </c>
      <c r="CQ116" s="416">
        <v>119534695</v>
      </c>
      <c r="CR116" s="416">
        <v>32472826</v>
      </c>
      <c r="CS116" s="416">
        <v>141912343</v>
      </c>
      <c r="CT116" s="416">
        <v>38915494</v>
      </c>
      <c r="CU116" s="416">
        <v>36692225</v>
      </c>
      <c r="CV116" s="416">
        <v>27627437</v>
      </c>
      <c r="CW116" s="416">
        <v>6471410</v>
      </c>
      <c r="CX116" s="416">
        <v>10947966</v>
      </c>
      <c r="CY116" s="416">
        <v>30255356</v>
      </c>
      <c r="CZ116" s="416">
        <v>67559831</v>
      </c>
      <c r="DA116" s="416">
        <v>15934307</v>
      </c>
      <c r="DB116" s="416">
        <v>35906325</v>
      </c>
      <c r="DC116" s="416">
        <v>12844273</v>
      </c>
      <c r="DD116" s="416">
        <v>13412991</v>
      </c>
      <c r="DE116" s="416">
        <v>15465342</v>
      </c>
      <c r="DF116" s="416">
        <v>0</v>
      </c>
      <c r="DG116" s="416">
        <v>110237</v>
      </c>
      <c r="DH116" s="420">
        <v>1912356451</v>
      </c>
      <c r="DI116" s="429"/>
      <c r="DY116" s="416"/>
    </row>
    <row r="117" spans="2:129">
      <c r="B117" s="893" t="s">
        <v>733</v>
      </c>
      <c r="C117" s="894" t="s">
        <v>25</v>
      </c>
      <c r="D117" s="429">
        <v>20693532</v>
      </c>
      <c r="E117" s="416">
        <v>4024721</v>
      </c>
      <c r="F117" s="416">
        <v>880426</v>
      </c>
      <c r="G117" s="416">
        <v>1554004</v>
      </c>
      <c r="H117" s="416">
        <v>6321282</v>
      </c>
      <c r="I117" s="416">
        <v>0</v>
      </c>
      <c r="J117" s="416">
        <v>1054407</v>
      </c>
      <c r="K117" s="417">
        <v>0</v>
      </c>
      <c r="L117" s="416">
        <v>24875929</v>
      </c>
      <c r="M117" s="416">
        <v>510763</v>
      </c>
      <c r="N117" s="416">
        <v>1954362</v>
      </c>
      <c r="O117" s="416">
        <v>0</v>
      </c>
      <c r="P117" s="416">
        <v>180871</v>
      </c>
      <c r="Q117" s="416">
        <v>422548</v>
      </c>
      <c r="R117" s="416">
        <v>5438425</v>
      </c>
      <c r="S117" s="416">
        <v>661132</v>
      </c>
      <c r="T117" s="416">
        <v>2410329</v>
      </c>
      <c r="U117" s="416">
        <v>4953371</v>
      </c>
      <c r="V117" s="416">
        <v>6160268</v>
      </c>
      <c r="W117" s="416">
        <v>103944</v>
      </c>
      <c r="X117" s="416">
        <v>4115730</v>
      </c>
      <c r="Y117" s="416">
        <v>26437</v>
      </c>
      <c r="Z117" s="416">
        <v>562301</v>
      </c>
      <c r="AA117" s="416">
        <v>0</v>
      </c>
      <c r="AB117" s="416">
        <v>0</v>
      </c>
      <c r="AC117" s="416">
        <v>3551426</v>
      </c>
      <c r="AD117" s="416">
        <v>572836</v>
      </c>
      <c r="AE117" s="416">
        <v>1501857</v>
      </c>
      <c r="AF117" s="416">
        <v>5921451</v>
      </c>
      <c r="AG117" s="416">
        <v>1055837</v>
      </c>
      <c r="AH117" s="416">
        <v>635061</v>
      </c>
      <c r="AI117" s="416">
        <v>1378099</v>
      </c>
      <c r="AJ117" s="416">
        <v>75395</v>
      </c>
      <c r="AK117" s="416">
        <v>2313060</v>
      </c>
      <c r="AL117" s="416">
        <v>4191</v>
      </c>
      <c r="AM117" s="416">
        <v>3013700</v>
      </c>
      <c r="AN117" s="416">
        <v>81469</v>
      </c>
      <c r="AO117" s="416">
        <v>1871957</v>
      </c>
      <c r="AP117" s="416">
        <v>139902</v>
      </c>
      <c r="AQ117" s="416">
        <v>63946</v>
      </c>
      <c r="AR117" s="416">
        <v>2275262</v>
      </c>
      <c r="AS117" s="416">
        <v>616245</v>
      </c>
      <c r="AT117" s="416">
        <v>5471714</v>
      </c>
      <c r="AU117" s="416">
        <v>1352999</v>
      </c>
      <c r="AV117" s="416">
        <v>1331264</v>
      </c>
      <c r="AW117" s="416">
        <v>5193469</v>
      </c>
      <c r="AX117" s="416">
        <v>569513</v>
      </c>
      <c r="AY117" s="416">
        <v>26209</v>
      </c>
      <c r="AZ117" s="416">
        <v>604339</v>
      </c>
      <c r="BA117" s="416">
        <v>431445</v>
      </c>
      <c r="BB117" s="416">
        <v>476325</v>
      </c>
      <c r="BC117" s="416">
        <v>66631</v>
      </c>
      <c r="BD117" s="416">
        <v>48359</v>
      </c>
      <c r="BE117" s="416">
        <v>345</v>
      </c>
      <c r="BF117" s="416">
        <v>315913</v>
      </c>
      <c r="BG117" s="416">
        <v>57783</v>
      </c>
      <c r="BH117" s="416">
        <v>0</v>
      </c>
      <c r="BI117" s="416">
        <v>0</v>
      </c>
      <c r="BJ117" s="416">
        <v>43379</v>
      </c>
      <c r="BK117" s="416">
        <v>1935773</v>
      </c>
      <c r="BL117" s="416">
        <v>35547</v>
      </c>
      <c r="BM117" s="416">
        <v>302835</v>
      </c>
      <c r="BN117" s="416">
        <v>687463</v>
      </c>
      <c r="BO117" s="416">
        <v>225961</v>
      </c>
      <c r="BP117" s="416">
        <v>-2564562</v>
      </c>
      <c r="BQ117" s="416">
        <v>726778</v>
      </c>
      <c r="BR117" s="416">
        <v>609917</v>
      </c>
      <c r="BS117" s="416">
        <v>52345</v>
      </c>
      <c r="BT117" s="416">
        <v>3493476</v>
      </c>
      <c r="BU117" s="416">
        <v>363108</v>
      </c>
      <c r="BV117" s="416">
        <v>4015943</v>
      </c>
      <c r="BW117" s="416">
        <v>1161975</v>
      </c>
      <c r="BX117" s="416">
        <v>147386219</v>
      </c>
      <c r="BY117" s="416">
        <v>60193374</v>
      </c>
      <c r="BZ117" s="416">
        <v>13454235</v>
      </c>
      <c r="CA117" s="416">
        <v>22085099</v>
      </c>
      <c r="CB117" s="416">
        <v>146364360</v>
      </c>
      <c r="CC117" s="416">
        <v>944433</v>
      </c>
      <c r="CD117" s="416">
        <v>5246786</v>
      </c>
      <c r="CE117" s="416">
        <v>0</v>
      </c>
      <c r="CF117" s="416">
        <v>2757887</v>
      </c>
      <c r="CG117" s="416">
        <v>5431</v>
      </c>
      <c r="CH117" s="416">
        <v>88193</v>
      </c>
      <c r="CI117" s="416">
        <v>878955</v>
      </c>
      <c r="CJ117" s="416">
        <v>8781842</v>
      </c>
      <c r="CK117" s="416">
        <v>13039491</v>
      </c>
      <c r="CL117" s="416">
        <v>1731343</v>
      </c>
      <c r="CM117" s="416">
        <v>5097508</v>
      </c>
      <c r="CN117" s="416">
        <v>237976</v>
      </c>
      <c r="CO117" s="416">
        <v>1956816</v>
      </c>
      <c r="CP117" s="416">
        <v>0</v>
      </c>
      <c r="CQ117" s="416">
        <v>583088</v>
      </c>
      <c r="CR117" s="416">
        <v>29567</v>
      </c>
      <c r="CS117" s="416">
        <v>18988612</v>
      </c>
      <c r="CT117" s="416">
        <v>91752</v>
      </c>
      <c r="CU117" s="416">
        <v>4038327</v>
      </c>
      <c r="CV117" s="416">
        <v>623714</v>
      </c>
      <c r="CW117" s="416">
        <v>3354243</v>
      </c>
      <c r="CX117" s="416">
        <v>10992879</v>
      </c>
      <c r="CY117" s="416">
        <v>1887248</v>
      </c>
      <c r="CZ117" s="416">
        <v>16865334</v>
      </c>
      <c r="DA117" s="416">
        <v>16397116</v>
      </c>
      <c r="DB117" s="416">
        <v>7393972</v>
      </c>
      <c r="DC117" s="416">
        <v>2962555</v>
      </c>
      <c r="DD117" s="416">
        <v>8504983</v>
      </c>
      <c r="DE117" s="416">
        <v>8584369</v>
      </c>
      <c r="DF117" s="416">
        <v>0</v>
      </c>
      <c r="DG117" s="416">
        <v>-108873</v>
      </c>
      <c r="DH117" s="420">
        <v>670451556</v>
      </c>
      <c r="DI117" s="429"/>
      <c r="DY117" s="416"/>
    </row>
    <row r="118" spans="2:129">
      <c r="B118" s="1021" t="s">
        <v>734</v>
      </c>
      <c r="C118" s="1022" t="s">
        <v>735</v>
      </c>
      <c r="D118" s="429">
        <v>12709537</v>
      </c>
      <c r="E118" s="416">
        <v>2788537</v>
      </c>
      <c r="F118" s="416">
        <v>1673543</v>
      </c>
      <c r="G118" s="416">
        <v>1564815</v>
      </c>
      <c r="H118" s="416">
        <v>2229634</v>
      </c>
      <c r="I118" s="416">
        <v>0</v>
      </c>
      <c r="J118" s="416">
        <v>1602530</v>
      </c>
      <c r="K118" s="417">
        <v>0</v>
      </c>
      <c r="L118" s="416">
        <v>7987284</v>
      </c>
      <c r="M118" s="416">
        <v>121721</v>
      </c>
      <c r="N118" s="416">
        <v>394372</v>
      </c>
      <c r="O118" s="416">
        <v>0</v>
      </c>
      <c r="P118" s="416">
        <v>760013</v>
      </c>
      <c r="Q118" s="416">
        <v>624429</v>
      </c>
      <c r="R118" s="416">
        <v>1468339</v>
      </c>
      <c r="S118" s="416">
        <v>211148</v>
      </c>
      <c r="T118" s="416">
        <v>967468</v>
      </c>
      <c r="U118" s="416">
        <v>4470461</v>
      </c>
      <c r="V118" s="416">
        <v>2986079</v>
      </c>
      <c r="W118" s="416">
        <v>34931</v>
      </c>
      <c r="X118" s="416">
        <v>2351977</v>
      </c>
      <c r="Y118" s="416">
        <v>73463</v>
      </c>
      <c r="Z118" s="416">
        <v>1371761</v>
      </c>
      <c r="AA118" s="416">
        <v>0</v>
      </c>
      <c r="AB118" s="416">
        <v>0</v>
      </c>
      <c r="AC118" s="416">
        <v>2782046</v>
      </c>
      <c r="AD118" s="416">
        <v>515730</v>
      </c>
      <c r="AE118" s="416">
        <v>1661155</v>
      </c>
      <c r="AF118" s="416">
        <v>2176995</v>
      </c>
      <c r="AG118" s="416">
        <v>3039017</v>
      </c>
      <c r="AH118" s="416">
        <v>494221</v>
      </c>
      <c r="AI118" s="416">
        <v>101416</v>
      </c>
      <c r="AJ118" s="416">
        <v>80007</v>
      </c>
      <c r="AK118" s="416">
        <v>1607170</v>
      </c>
      <c r="AL118" s="416">
        <v>2919</v>
      </c>
      <c r="AM118" s="416">
        <v>1239621</v>
      </c>
      <c r="AN118" s="416">
        <v>2569</v>
      </c>
      <c r="AO118" s="416">
        <v>1145746</v>
      </c>
      <c r="AP118" s="416">
        <v>170897</v>
      </c>
      <c r="AQ118" s="416">
        <v>54393</v>
      </c>
      <c r="AR118" s="416">
        <v>2346947</v>
      </c>
      <c r="AS118" s="416">
        <v>1166876</v>
      </c>
      <c r="AT118" s="416">
        <v>2162608</v>
      </c>
      <c r="AU118" s="416">
        <v>1391957</v>
      </c>
      <c r="AV118" s="416">
        <v>1048809</v>
      </c>
      <c r="AW118" s="416">
        <v>1514708</v>
      </c>
      <c r="AX118" s="416">
        <v>1884075</v>
      </c>
      <c r="AY118" s="416">
        <v>40263</v>
      </c>
      <c r="AZ118" s="416">
        <v>1337994</v>
      </c>
      <c r="BA118" s="416">
        <v>388787</v>
      </c>
      <c r="BB118" s="416">
        <v>484757</v>
      </c>
      <c r="BC118" s="416">
        <v>78430</v>
      </c>
      <c r="BD118" s="416">
        <v>24528</v>
      </c>
      <c r="BE118" s="416">
        <v>372</v>
      </c>
      <c r="BF118" s="416">
        <v>2366153</v>
      </c>
      <c r="BG118" s="416">
        <v>437893</v>
      </c>
      <c r="BH118" s="416">
        <v>0</v>
      </c>
      <c r="BI118" s="416">
        <v>0</v>
      </c>
      <c r="BJ118" s="416">
        <v>144762</v>
      </c>
      <c r="BK118" s="416">
        <v>3886761</v>
      </c>
      <c r="BL118" s="416">
        <v>9412</v>
      </c>
      <c r="BM118" s="416">
        <v>67235</v>
      </c>
      <c r="BN118" s="416">
        <v>298541</v>
      </c>
      <c r="BO118" s="416">
        <v>421275</v>
      </c>
      <c r="BP118" s="416">
        <v>10687587</v>
      </c>
      <c r="BQ118" s="416">
        <v>2434077</v>
      </c>
      <c r="BR118" s="416">
        <v>11504339</v>
      </c>
      <c r="BS118" s="416">
        <v>3112398</v>
      </c>
      <c r="BT118" s="416">
        <v>13607966</v>
      </c>
      <c r="BU118" s="416">
        <v>1328619</v>
      </c>
      <c r="BV118" s="416">
        <v>7694013</v>
      </c>
      <c r="BW118" s="416">
        <v>1560678</v>
      </c>
      <c r="BX118" s="416">
        <v>52815708</v>
      </c>
      <c r="BY118" s="416">
        <v>34911387</v>
      </c>
      <c r="BZ118" s="416">
        <v>7686720</v>
      </c>
      <c r="CA118" s="416">
        <v>18940160</v>
      </c>
      <c r="CB118" s="416">
        <v>123240970</v>
      </c>
      <c r="CC118" s="416">
        <v>5172293</v>
      </c>
      <c r="CD118" s="416">
        <v>9760874</v>
      </c>
      <c r="CE118" s="416">
        <v>0</v>
      </c>
      <c r="CF118" s="416">
        <v>8137129</v>
      </c>
      <c r="CG118" s="416">
        <v>2199094</v>
      </c>
      <c r="CH118" s="416">
        <v>104343</v>
      </c>
      <c r="CI118" s="416">
        <v>1757066</v>
      </c>
      <c r="CJ118" s="416">
        <v>3914457</v>
      </c>
      <c r="CK118" s="416">
        <v>30782717</v>
      </c>
      <c r="CL118" s="416">
        <v>1795962</v>
      </c>
      <c r="CM118" s="416">
        <v>4394688</v>
      </c>
      <c r="CN118" s="416">
        <v>173259</v>
      </c>
      <c r="CO118" s="416">
        <v>1367659</v>
      </c>
      <c r="CP118" s="416">
        <v>0</v>
      </c>
      <c r="CQ118" s="416">
        <v>3456388</v>
      </c>
      <c r="CR118" s="416">
        <v>6902109</v>
      </c>
      <c r="CS118" s="416">
        <v>22965708</v>
      </c>
      <c r="CT118" s="416">
        <v>1299824</v>
      </c>
      <c r="CU118" s="416">
        <v>3656949</v>
      </c>
      <c r="CV118" s="416">
        <v>3059557</v>
      </c>
      <c r="CW118" s="416">
        <v>2132069</v>
      </c>
      <c r="CX118" s="416">
        <v>40328250</v>
      </c>
      <c r="CY118" s="416">
        <v>5377749</v>
      </c>
      <c r="CZ118" s="416">
        <v>9771024</v>
      </c>
      <c r="DA118" s="416">
        <v>8644024</v>
      </c>
      <c r="DB118" s="416">
        <v>7019240</v>
      </c>
      <c r="DC118" s="416">
        <v>5016657</v>
      </c>
      <c r="DD118" s="416">
        <v>2862193</v>
      </c>
      <c r="DE118" s="416">
        <v>4663802</v>
      </c>
      <c r="DF118" s="416">
        <v>0</v>
      </c>
      <c r="DG118" s="416">
        <v>211922</v>
      </c>
      <c r="DH118" s="420">
        <v>569420715</v>
      </c>
      <c r="DI118" s="429"/>
      <c r="DY118" s="416"/>
    </row>
    <row r="119" spans="2:129">
      <c r="B119" s="1021" t="s">
        <v>736</v>
      </c>
      <c r="C119" s="1022" t="s">
        <v>737</v>
      </c>
      <c r="D119" s="429">
        <v>0</v>
      </c>
      <c r="E119" s="416">
        <v>0</v>
      </c>
      <c r="F119" s="416">
        <v>0</v>
      </c>
      <c r="G119" s="416">
        <v>0</v>
      </c>
      <c r="H119" s="416">
        <v>0</v>
      </c>
      <c r="I119" s="416">
        <v>0</v>
      </c>
      <c r="J119" s="416">
        <v>0</v>
      </c>
      <c r="K119" s="417">
        <v>0</v>
      </c>
      <c r="L119" s="416">
        <v>11382</v>
      </c>
      <c r="M119" s="416">
        <v>0</v>
      </c>
      <c r="N119" s="416">
        <v>0</v>
      </c>
      <c r="O119" s="416">
        <v>0</v>
      </c>
      <c r="P119" s="416">
        <v>0</v>
      </c>
      <c r="Q119" s="416">
        <v>0</v>
      </c>
      <c r="R119" s="416">
        <v>0</v>
      </c>
      <c r="S119" s="416">
        <v>0</v>
      </c>
      <c r="T119" s="416">
        <v>0</v>
      </c>
      <c r="U119" s="416">
        <v>0</v>
      </c>
      <c r="V119" s="416">
        <v>0</v>
      </c>
      <c r="W119" s="416">
        <v>0</v>
      </c>
      <c r="X119" s="416">
        <v>0</v>
      </c>
      <c r="Y119" s="416">
        <v>0</v>
      </c>
      <c r="Z119" s="416">
        <v>0</v>
      </c>
      <c r="AA119" s="416">
        <v>0</v>
      </c>
      <c r="AB119" s="416">
        <v>0</v>
      </c>
      <c r="AC119" s="416">
        <v>0</v>
      </c>
      <c r="AD119" s="416">
        <v>0</v>
      </c>
      <c r="AE119" s="416">
        <v>0</v>
      </c>
      <c r="AF119" s="416">
        <v>0</v>
      </c>
      <c r="AG119" s="416">
        <v>0</v>
      </c>
      <c r="AH119" s="416">
        <v>0</v>
      </c>
      <c r="AI119" s="416">
        <v>0</v>
      </c>
      <c r="AJ119" s="416">
        <v>0</v>
      </c>
      <c r="AK119" s="416">
        <v>0</v>
      </c>
      <c r="AL119" s="416">
        <v>0</v>
      </c>
      <c r="AM119" s="416">
        <v>0</v>
      </c>
      <c r="AN119" s="416">
        <v>0</v>
      </c>
      <c r="AO119" s="416">
        <v>0</v>
      </c>
      <c r="AP119" s="416">
        <v>0</v>
      </c>
      <c r="AQ119" s="416">
        <v>0</v>
      </c>
      <c r="AR119" s="416">
        <v>0</v>
      </c>
      <c r="AS119" s="416">
        <v>0</v>
      </c>
      <c r="AT119" s="416">
        <v>0</v>
      </c>
      <c r="AU119" s="416">
        <v>0</v>
      </c>
      <c r="AV119" s="416">
        <v>0</v>
      </c>
      <c r="AW119" s="416">
        <v>0</v>
      </c>
      <c r="AX119" s="416">
        <v>0</v>
      </c>
      <c r="AY119" s="416">
        <v>0</v>
      </c>
      <c r="AZ119" s="416">
        <v>0</v>
      </c>
      <c r="BA119" s="416">
        <v>0</v>
      </c>
      <c r="BB119" s="416">
        <v>0</v>
      </c>
      <c r="BC119" s="416">
        <v>0</v>
      </c>
      <c r="BD119" s="416">
        <v>0</v>
      </c>
      <c r="BE119" s="416">
        <v>0</v>
      </c>
      <c r="BF119" s="416">
        <v>0</v>
      </c>
      <c r="BG119" s="416">
        <v>0</v>
      </c>
      <c r="BH119" s="416">
        <v>0</v>
      </c>
      <c r="BI119" s="416">
        <v>0</v>
      </c>
      <c r="BJ119" s="416">
        <v>0</v>
      </c>
      <c r="BK119" s="416">
        <v>0</v>
      </c>
      <c r="BL119" s="416">
        <v>0</v>
      </c>
      <c r="BM119" s="416">
        <v>0</v>
      </c>
      <c r="BN119" s="416">
        <v>0</v>
      </c>
      <c r="BO119" s="416">
        <v>0</v>
      </c>
      <c r="BP119" s="416">
        <v>0</v>
      </c>
      <c r="BQ119" s="416">
        <v>0</v>
      </c>
      <c r="BR119" s="416">
        <v>0</v>
      </c>
      <c r="BS119" s="416">
        <v>0</v>
      </c>
      <c r="BT119" s="416">
        <v>0</v>
      </c>
      <c r="BU119" s="416">
        <v>0</v>
      </c>
      <c r="BV119" s="416">
        <v>115139</v>
      </c>
      <c r="BW119" s="416">
        <v>1484455</v>
      </c>
      <c r="BX119" s="416">
        <v>0</v>
      </c>
      <c r="BY119" s="416">
        <v>0</v>
      </c>
      <c r="BZ119" s="416">
        <v>0</v>
      </c>
      <c r="CA119" s="416">
        <v>0</v>
      </c>
      <c r="CB119" s="416">
        <v>0</v>
      </c>
      <c r="CC119" s="416">
        <v>0</v>
      </c>
      <c r="CD119" s="416">
        <v>0</v>
      </c>
      <c r="CE119" s="416">
        <v>0</v>
      </c>
      <c r="CF119" s="416">
        <v>0</v>
      </c>
      <c r="CG119" s="416">
        <v>0</v>
      </c>
      <c r="CH119" s="416">
        <v>0</v>
      </c>
      <c r="CI119" s="416">
        <v>0</v>
      </c>
      <c r="CJ119" s="416">
        <v>32669</v>
      </c>
      <c r="CK119" s="416">
        <v>0</v>
      </c>
      <c r="CL119" s="416">
        <v>0</v>
      </c>
      <c r="CM119" s="416">
        <v>0</v>
      </c>
      <c r="CN119" s="416">
        <v>0</v>
      </c>
      <c r="CO119" s="416">
        <v>0</v>
      </c>
      <c r="CP119" s="416">
        <v>83670778</v>
      </c>
      <c r="CQ119" s="416">
        <v>25905092</v>
      </c>
      <c r="CR119" s="416">
        <v>211237</v>
      </c>
      <c r="CS119" s="416">
        <v>164012</v>
      </c>
      <c r="CT119" s="416">
        <v>1314951</v>
      </c>
      <c r="CU119" s="416">
        <v>0</v>
      </c>
      <c r="CV119" s="416">
        <v>0</v>
      </c>
      <c r="CW119" s="416">
        <v>0</v>
      </c>
      <c r="CX119" s="416">
        <v>0</v>
      </c>
      <c r="CY119" s="416">
        <v>0</v>
      </c>
      <c r="CZ119" s="416">
        <v>0</v>
      </c>
      <c r="DA119" s="416">
        <v>0</v>
      </c>
      <c r="DB119" s="416">
        <v>0</v>
      </c>
      <c r="DC119" s="416">
        <v>0</v>
      </c>
      <c r="DD119" s="416">
        <v>0</v>
      </c>
      <c r="DE119" s="416">
        <v>0</v>
      </c>
      <c r="DF119" s="416">
        <v>0</v>
      </c>
      <c r="DG119" s="416">
        <v>0</v>
      </c>
      <c r="DH119" s="420">
        <v>112909715</v>
      </c>
      <c r="DI119" s="429"/>
      <c r="DY119" s="416"/>
    </row>
    <row r="120" spans="2:129">
      <c r="B120" s="893" t="s">
        <v>738</v>
      </c>
      <c r="C120" s="894" t="s">
        <v>739</v>
      </c>
      <c r="D120" s="429">
        <v>1391092</v>
      </c>
      <c r="E120" s="416">
        <v>348404</v>
      </c>
      <c r="F120" s="416">
        <v>207981</v>
      </c>
      <c r="G120" s="416">
        <v>109040</v>
      </c>
      <c r="H120" s="416">
        <v>512836</v>
      </c>
      <c r="I120" s="416">
        <v>0</v>
      </c>
      <c r="J120" s="416">
        <v>712010</v>
      </c>
      <c r="K120" s="417">
        <v>0</v>
      </c>
      <c r="L120" s="416">
        <v>6426623</v>
      </c>
      <c r="M120" s="416">
        <v>500940</v>
      </c>
      <c r="N120" s="416">
        <v>175904</v>
      </c>
      <c r="O120" s="416">
        <v>0</v>
      </c>
      <c r="P120" s="416">
        <v>459310</v>
      </c>
      <c r="Q120" s="416">
        <v>748676</v>
      </c>
      <c r="R120" s="416">
        <v>1412248</v>
      </c>
      <c r="S120" s="416">
        <v>704786</v>
      </c>
      <c r="T120" s="416">
        <v>1222352</v>
      </c>
      <c r="U120" s="416">
        <v>2187324</v>
      </c>
      <c r="V120" s="416">
        <v>1594055</v>
      </c>
      <c r="W120" s="416">
        <v>34502</v>
      </c>
      <c r="X120" s="416">
        <v>345608</v>
      </c>
      <c r="Y120" s="416">
        <v>21220</v>
      </c>
      <c r="Z120" s="416">
        <v>517726</v>
      </c>
      <c r="AA120" s="416">
        <v>0</v>
      </c>
      <c r="AB120" s="416">
        <v>0</v>
      </c>
      <c r="AC120" s="416">
        <v>697456</v>
      </c>
      <c r="AD120" s="416">
        <v>305324</v>
      </c>
      <c r="AE120" s="416">
        <v>96910692</v>
      </c>
      <c r="AF120" s="416">
        <v>2124966</v>
      </c>
      <c r="AG120" s="416">
        <v>1568813</v>
      </c>
      <c r="AH120" s="416">
        <v>466357</v>
      </c>
      <c r="AI120" s="416">
        <v>124817</v>
      </c>
      <c r="AJ120" s="416">
        <v>24176</v>
      </c>
      <c r="AK120" s="416">
        <v>1302897</v>
      </c>
      <c r="AL120" s="416">
        <v>5061</v>
      </c>
      <c r="AM120" s="416">
        <v>944576</v>
      </c>
      <c r="AN120" s="416">
        <v>307060</v>
      </c>
      <c r="AO120" s="416">
        <v>376676</v>
      </c>
      <c r="AP120" s="416">
        <v>136548</v>
      </c>
      <c r="AQ120" s="416">
        <v>58036</v>
      </c>
      <c r="AR120" s="416">
        <v>7073867</v>
      </c>
      <c r="AS120" s="416">
        <v>841927</v>
      </c>
      <c r="AT120" s="416">
        <v>2662928</v>
      </c>
      <c r="AU120" s="416">
        <v>1800977</v>
      </c>
      <c r="AV120" s="416">
        <v>793576</v>
      </c>
      <c r="AW120" s="416">
        <v>1873220</v>
      </c>
      <c r="AX120" s="416">
        <v>515272</v>
      </c>
      <c r="AY120" s="416">
        <v>16018</v>
      </c>
      <c r="AZ120" s="416">
        <v>893861</v>
      </c>
      <c r="BA120" s="416">
        <v>503255</v>
      </c>
      <c r="BB120" s="416">
        <v>149212</v>
      </c>
      <c r="BC120" s="416">
        <v>29448</v>
      </c>
      <c r="BD120" s="416">
        <v>29271</v>
      </c>
      <c r="BE120" s="416">
        <v>574</v>
      </c>
      <c r="BF120" s="416">
        <v>343634</v>
      </c>
      <c r="BG120" s="416">
        <v>166758</v>
      </c>
      <c r="BH120" s="416">
        <v>0</v>
      </c>
      <c r="BI120" s="416">
        <v>0</v>
      </c>
      <c r="BJ120" s="416">
        <v>96078</v>
      </c>
      <c r="BK120" s="416">
        <v>5154299</v>
      </c>
      <c r="BL120" s="416">
        <v>14498</v>
      </c>
      <c r="BM120" s="416">
        <v>152694</v>
      </c>
      <c r="BN120" s="416">
        <v>417957</v>
      </c>
      <c r="BO120" s="416">
        <v>438675</v>
      </c>
      <c r="BP120" s="416">
        <v>7810946</v>
      </c>
      <c r="BQ120" s="416">
        <v>1718294</v>
      </c>
      <c r="BR120" s="416">
        <v>3979269</v>
      </c>
      <c r="BS120" s="416">
        <v>1252217</v>
      </c>
      <c r="BT120" s="416">
        <v>7380524</v>
      </c>
      <c r="BU120" s="416">
        <v>324247</v>
      </c>
      <c r="BV120" s="416">
        <v>1473151</v>
      </c>
      <c r="BW120" s="416">
        <v>2115788</v>
      </c>
      <c r="BX120" s="416">
        <v>54686687</v>
      </c>
      <c r="BY120" s="416">
        <v>9728225</v>
      </c>
      <c r="BZ120" s="416">
        <v>3788018</v>
      </c>
      <c r="CA120" s="416">
        <v>3228312</v>
      </c>
      <c r="CB120" s="416">
        <v>15668910</v>
      </c>
      <c r="CC120" s="416">
        <v>867603</v>
      </c>
      <c r="CD120" s="416">
        <v>7978530</v>
      </c>
      <c r="CE120" s="416">
        <v>0</v>
      </c>
      <c r="CF120" s="416">
        <v>1964295</v>
      </c>
      <c r="CG120" s="416">
        <v>1047047</v>
      </c>
      <c r="CH120" s="416">
        <v>51440</v>
      </c>
      <c r="CI120" s="416">
        <v>879219</v>
      </c>
      <c r="CJ120" s="416">
        <v>4202991</v>
      </c>
      <c r="CK120" s="416">
        <v>3900244</v>
      </c>
      <c r="CL120" s="416">
        <v>360974</v>
      </c>
      <c r="CM120" s="416">
        <v>1978332</v>
      </c>
      <c r="CN120" s="416">
        <v>52513</v>
      </c>
      <c r="CO120" s="416">
        <v>700910</v>
      </c>
      <c r="CP120" s="416">
        <v>15686</v>
      </c>
      <c r="CQ120" s="416">
        <v>18751</v>
      </c>
      <c r="CR120" s="416">
        <v>41598</v>
      </c>
      <c r="CS120" s="416">
        <v>239053</v>
      </c>
      <c r="CT120" s="416">
        <v>13402</v>
      </c>
      <c r="CU120" s="416">
        <v>44087</v>
      </c>
      <c r="CV120" s="416">
        <v>1222958</v>
      </c>
      <c r="CW120" s="416">
        <v>3124296</v>
      </c>
      <c r="CX120" s="416">
        <v>4663161</v>
      </c>
      <c r="CY120" s="416">
        <v>4523939</v>
      </c>
      <c r="CZ120" s="416">
        <v>12178538</v>
      </c>
      <c r="DA120" s="416">
        <v>5366529</v>
      </c>
      <c r="DB120" s="416">
        <v>6752659</v>
      </c>
      <c r="DC120" s="416">
        <v>3841197</v>
      </c>
      <c r="DD120" s="416">
        <v>4289132</v>
      </c>
      <c r="DE120" s="416">
        <v>7699756</v>
      </c>
      <c r="DF120" s="416">
        <v>0</v>
      </c>
      <c r="DG120" s="416">
        <v>103943</v>
      </c>
      <c r="DH120" s="420">
        <v>340231462</v>
      </c>
      <c r="DI120" s="429"/>
      <c r="DY120" s="416"/>
    </row>
    <row r="121" spans="2:129">
      <c r="B121" s="893" t="s">
        <v>740</v>
      </c>
      <c r="C121" s="894" t="s">
        <v>741</v>
      </c>
      <c r="D121" s="429">
        <v>0</v>
      </c>
      <c r="E121" s="416">
        <v>0</v>
      </c>
      <c r="F121" s="416">
        <v>0</v>
      </c>
      <c r="G121" s="416">
        <v>0</v>
      </c>
      <c r="H121" s="416">
        <v>0</v>
      </c>
      <c r="I121" s="416">
        <v>0</v>
      </c>
      <c r="J121" s="416">
        <v>0</v>
      </c>
      <c r="K121" s="417">
        <v>0</v>
      </c>
      <c r="L121" s="416">
        <v>-5177848</v>
      </c>
      <c r="M121" s="416">
        <v>0</v>
      </c>
      <c r="N121" s="416">
        <v>0</v>
      </c>
      <c r="O121" s="416">
        <v>0</v>
      </c>
      <c r="P121" s="416">
        <v>0</v>
      </c>
      <c r="Q121" s="416">
        <v>0</v>
      </c>
      <c r="R121" s="416">
        <v>0</v>
      </c>
      <c r="S121" s="416">
        <v>0</v>
      </c>
      <c r="T121" s="416">
        <v>0</v>
      </c>
      <c r="U121" s="416">
        <v>0</v>
      </c>
      <c r="V121" s="416">
        <v>0</v>
      </c>
      <c r="W121" s="416">
        <v>0</v>
      </c>
      <c r="X121" s="416">
        <v>0</v>
      </c>
      <c r="Y121" s="416">
        <v>0</v>
      </c>
      <c r="Z121" s="416">
        <v>0</v>
      </c>
      <c r="AA121" s="416">
        <v>0</v>
      </c>
      <c r="AB121" s="416">
        <v>0</v>
      </c>
      <c r="AC121" s="416">
        <v>0</v>
      </c>
      <c r="AD121" s="416">
        <v>0</v>
      </c>
      <c r="AE121" s="416">
        <v>0</v>
      </c>
      <c r="AF121" s="416">
        <v>0</v>
      </c>
      <c r="AG121" s="416">
        <v>0</v>
      </c>
      <c r="AH121" s="416">
        <v>0</v>
      </c>
      <c r="AI121" s="416">
        <v>0</v>
      </c>
      <c r="AJ121" s="416">
        <v>0</v>
      </c>
      <c r="AK121" s="416">
        <v>0</v>
      </c>
      <c r="AL121" s="416">
        <v>0</v>
      </c>
      <c r="AM121" s="416">
        <v>0</v>
      </c>
      <c r="AN121" s="416">
        <v>0</v>
      </c>
      <c r="AO121" s="416">
        <v>0</v>
      </c>
      <c r="AP121" s="416">
        <v>0</v>
      </c>
      <c r="AQ121" s="416">
        <v>0</v>
      </c>
      <c r="AR121" s="416">
        <v>0</v>
      </c>
      <c r="AS121" s="416">
        <v>0</v>
      </c>
      <c r="AT121" s="416">
        <v>0</v>
      </c>
      <c r="AU121" s="416">
        <v>0</v>
      </c>
      <c r="AV121" s="416">
        <v>0</v>
      </c>
      <c r="AW121" s="416">
        <v>0</v>
      </c>
      <c r="AX121" s="416">
        <v>0</v>
      </c>
      <c r="AY121" s="416">
        <v>0</v>
      </c>
      <c r="AZ121" s="416">
        <v>0</v>
      </c>
      <c r="BA121" s="416">
        <v>0</v>
      </c>
      <c r="BB121" s="416">
        <v>0</v>
      </c>
      <c r="BC121" s="416">
        <v>0</v>
      </c>
      <c r="BD121" s="416">
        <v>0</v>
      </c>
      <c r="BE121" s="416">
        <v>0</v>
      </c>
      <c r="BF121" s="416">
        <v>0</v>
      </c>
      <c r="BG121" s="416">
        <v>0</v>
      </c>
      <c r="BH121" s="416">
        <v>0</v>
      </c>
      <c r="BI121" s="416">
        <v>0</v>
      </c>
      <c r="BJ121" s="416">
        <v>0</v>
      </c>
      <c r="BK121" s="416">
        <v>0</v>
      </c>
      <c r="BL121" s="416">
        <v>0</v>
      </c>
      <c r="BM121" s="416">
        <v>0</v>
      </c>
      <c r="BN121" s="416">
        <v>0</v>
      </c>
      <c r="BO121" s="416">
        <v>0</v>
      </c>
      <c r="BP121" s="416">
        <v>-50233</v>
      </c>
      <c r="BQ121" s="416">
        <v>0</v>
      </c>
      <c r="BR121" s="416">
        <v>-269855</v>
      </c>
      <c r="BS121" s="416">
        <v>0</v>
      </c>
      <c r="BT121" s="416">
        <v>0</v>
      </c>
      <c r="BU121" s="416">
        <v>0</v>
      </c>
      <c r="BV121" s="416">
        <v>-372001</v>
      </c>
      <c r="BW121" s="416">
        <v>0</v>
      </c>
      <c r="BX121" s="416">
        <v>-17901</v>
      </c>
      <c r="BY121" s="416">
        <v>-1476533</v>
      </c>
      <c r="BZ121" s="416">
        <v>0</v>
      </c>
      <c r="CA121" s="416">
        <v>0</v>
      </c>
      <c r="CB121" s="416">
        <v>0</v>
      </c>
      <c r="CC121" s="416">
        <v>0</v>
      </c>
      <c r="CD121" s="416">
        <v>-132287</v>
      </c>
      <c r="CE121" s="416">
        <v>0</v>
      </c>
      <c r="CF121" s="416">
        <v>-96829</v>
      </c>
      <c r="CG121" s="416">
        <v>0</v>
      </c>
      <c r="CH121" s="416">
        <v>0</v>
      </c>
      <c r="CI121" s="416">
        <v>0</v>
      </c>
      <c r="CJ121" s="416">
        <v>-162047</v>
      </c>
      <c r="CK121" s="416">
        <v>0</v>
      </c>
      <c r="CL121" s="416">
        <v>0</v>
      </c>
      <c r="CM121" s="416">
        <v>-118094</v>
      </c>
      <c r="CN121" s="416">
        <v>0</v>
      </c>
      <c r="CO121" s="416">
        <v>0</v>
      </c>
      <c r="CP121" s="416">
        <v>0</v>
      </c>
      <c r="CQ121" s="416">
        <v>0</v>
      </c>
      <c r="CR121" s="416">
        <v>0</v>
      </c>
      <c r="CS121" s="416">
        <v>0</v>
      </c>
      <c r="CT121" s="416">
        <v>0</v>
      </c>
      <c r="CU121" s="416">
        <v>0</v>
      </c>
      <c r="CV121" s="416">
        <v>-10334529</v>
      </c>
      <c r="CW121" s="416">
        <v>0</v>
      </c>
      <c r="CX121" s="416">
        <v>0</v>
      </c>
      <c r="CY121" s="416">
        <v>0</v>
      </c>
      <c r="CZ121" s="416">
        <v>-1635587</v>
      </c>
      <c r="DA121" s="416">
        <v>-13456</v>
      </c>
      <c r="DB121" s="416">
        <v>0</v>
      </c>
      <c r="DC121" s="416">
        <v>0</v>
      </c>
      <c r="DD121" s="416">
        <v>0</v>
      </c>
      <c r="DE121" s="416">
        <v>0</v>
      </c>
      <c r="DF121" s="416">
        <v>0</v>
      </c>
      <c r="DG121" s="416">
        <v>0</v>
      </c>
      <c r="DH121" s="420">
        <v>-19857200</v>
      </c>
      <c r="DI121" s="429"/>
      <c r="DY121" s="416"/>
    </row>
    <row r="122" spans="2:129">
      <c r="B122" s="939" t="s">
        <v>742</v>
      </c>
      <c r="C122" s="940" t="s">
        <v>743</v>
      </c>
      <c r="D122" s="1020">
        <v>37550976</v>
      </c>
      <c r="E122" s="424">
        <v>7828106</v>
      </c>
      <c r="F122" s="424">
        <v>6131109</v>
      </c>
      <c r="G122" s="424">
        <v>4203937</v>
      </c>
      <c r="H122" s="424">
        <v>12083186</v>
      </c>
      <c r="I122" s="424">
        <v>0</v>
      </c>
      <c r="J122" s="424">
        <v>6840501</v>
      </c>
      <c r="K122" s="425">
        <v>0</v>
      </c>
      <c r="L122" s="424">
        <v>93799778</v>
      </c>
      <c r="M122" s="424">
        <v>1785968</v>
      </c>
      <c r="N122" s="424">
        <v>3919584</v>
      </c>
      <c r="O122" s="424">
        <v>0</v>
      </c>
      <c r="P122" s="424">
        <v>4148810</v>
      </c>
      <c r="Q122" s="424">
        <v>10081782</v>
      </c>
      <c r="R122" s="424">
        <v>20702167</v>
      </c>
      <c r="S122" s="424">
        <v>7383457</v>
      </c>
      <c r="T122" s="424">
        <v>9786548</v>
      </c>
      <c r="U122" s="424">
        <v>31961028</v>
      </c>
      <c r="V122" s="424">
        <v>29772569</v>
      </c>
      <c r="W122" s="424">
        <v>389879</v>
      </c>
      <c r="X122" s="424">
        <v>12539710</v>
      </c>
      <c r="Y122" s="424">
        <v>165107</v>
      </c>
      <c r="Z122" s="424">
        <v>5691051</v>
      </c>
      <c r="AA122" s="424">
        <v>0</v>
      </c>
      <c r="AB122" s="424">
        <v>0</v>
      </c>
      <c r="AC122" s="424">
        <v>11850916</v>
      </c>
      <c r="AD122" s="424">
        <v>3571873</v>
      </c>
      <c r="AE122" s="424">
        <v>104964997</v>
      </c>
      <c r="AF122" s="424">
        <v>15770899</v>
      </c>
      <c r="AG122" s="424">
        <v>22472519</v>
      </c>
      <c r="AH122" s="424">
        <v>5062905</v>
      </c>
      <c r="AI122" s="424">
        <v>3893187</v>
      </c>
      <c r="AJ122" s="424">
        <v>332186</v>
      </c>
      <c r="AK122" s="424">
        <v>14175155</v>
      </c>
      <c r="AL122" s="424">
        <v>42958</v>
      </c>
      <c r="AM122" s="424">
        <v>13148200</v>
      </c>
      <c r="AN122" s="424">
        <v>1118371</v>
      </c>
      <c r="AO122" s="424">
        <v>6491458</v>
      </c>
      <c r="AP122" s="424">
        <v>1383566</v>
      </c>
      <c r="AQ122" s="424">
        <v>712239</v>
      </c>
      <c r="AR122" s="424">
        <v>26817529</v>
      </c>
      <c r="AS122" s="424">
        <v>6691117</v>
      </c>
      <c r="AT122" s="424">
        <v>34908946</v>
      </c>
      <c r="AU122" s="424">
        <v>26145411</v>
      </c>
      <c r="AV122" s="424">
        <v>13171683</v>
      </c>
      <c r="AW122" s="424">
        <v>23365285</v>
      </c>
      <c r="AX122" s="424">
        <v>13740997</v>
      </c>
      <c r="AY122" s="424">
        <v>188400</v>
      </c>
      <c r="AZ122" s="424">
        <v>18768441</v>
      </c>
      <c r="BA122" s="424">
        <v>8148675</v>
      </c>
      <c r="BB122" s="424">
        <v>3080394</v>
      </c>
      <c r="BC122" s="424">
        <v>524500</v>
      </c>
      <c r="BD122" s="424">
        <v>543367</v>
      </c>
      <c r="BE122" s="424">
        <v>4950</v>
      </c>
      <c r="BF122" s="424">
        <v>7122214</v>
      </c>
      <c r="BG122" s="424">
        <v>3299768</v>
      </c>
      <c r="BH122" s="424">
        <v>0</v>
      </c>
      <c r="BI122" s="424">
        <v>0</v>
      </c>
      <c r="BJ122" s="424">
        <v>1188624</v>
      </c>
      <c r="BK122" s="424">
        <v>39606300</v>
      </c>
      <c r="BL122" s="424">
        <v>278596</v>
      </c>
      <c r="BM122" s="424">
        <v>2211674</v>
      </c>
      <c r="BN122" s="424">
        <v>5530981</v>
      </c>
      <c r="BO122" s="424">
        <v>2864852</v>
      </c>
      <c r="BP122" s="424">
        <v>109595950</v>
      </c>
      <c r="BQ122" s="424">
        <v>28546070</v>
      </c>
      <c r="BR122" s="424">
        <v>63619893</v>
      </c>
      <c r="BS122" s="424">
        <v>18549707</v>
      </c>
      <c r="BT122" s="424">
        <v>36720046</v>
      </c>
      <c r="BU122" s="424">
        <v>3520265</v>
      </c>
      <c r="BV122" s="424">
        <v>18002230</v>
      </c>
      <c r="BW122" s="424">
        <v>24816020</v>
      </c>
      <c r="BX122" s="424">
        <v>619101795</v>
      </c>
      <c r="BY122" s="424">
        <v>200156144</v>
      </c>
      <c r="BZ122" s="424">
        <v>33638263</v>
      </c>
      <c r="CA122" s="424">
        <v>47189844</v>
      </c>
      <c r="CB122" s="424">
        <v>285274240</v>
      </c>
      <c r="CC122" s="424">
        <v>11634257</v>
      </c>
      <c r="CD122" s="424">
        <v>135008210</v>
      </c>
      <c r="CE122" s="424">
        <v>0</v>
      </c>
      <c r="CF122" s="424">
        <v>29535842</v>
      </c>
      <c r="CG122" s="424">
        <v>6404784</v>
      </c>
      <c r="CH122" s="424">
        <v>1282496</v>
      </c>
      <c r="CI122" s="424">
        <v>9844023</v>
      </c>
      <c r="CJ122" s="424">
        <v>29484112</v>
      </c>
      <c r="CK122" s="424">
        <v>87229378</v>
      </c>
      <c r="CL122" s="424">
        <v>7414200</v>
      </c>
      <c r="CM122" s="424">
        <v>29349502</v>
      </c>
      <c r="CN122" s="424">
        <v>1086745</v>
      </c>
      <c r="CO122" s="424">
        <v>10561849</v>
      </c>
      <c r="CP122" s="424">
        <v>186532896</v>
      </c>
      <c r="CQ122" s="424">
        <v>150554344</v>
      </c>
      <c r="CR122" s="424">
        <v>40963088</v>
      </c>
      <c r="CS122" s="424">
        <v>188237304</v>
      </c>
      <c r="CT122" s="424">
        <v>43095349</v>
      </c>
      <c r="CU122" s="424">
        <v>45392729</v>
      </c>
      <c r="CV122" s="424">
        <v>23673223</v>
      </c>
      <c r="CW122" s="424">
        <v>15669677</v>
      </c>
      <c r="CX122" s="424">
        <v>67909415</v>
      </c>
      <c r="CY122" s="424">
        <v>44619725</v>
      </c>
      <c r="CZ122" s="424">
        <v>108650870</v>
      </c>
      <c r="DA122" s="424">
        <v>48131184</v>
      </c>
      <c r="DB122" s="424">
        <v>59799198</v>
      </c>
      <c r="DC122" s="424">
        <v>25722136</v>
      </c>
      <c r="DD122" s="424">
        <v>30560255</v>
      </c>
      <c r="DE122" s="424">
        <v>37500053</v>
      </c>
      <c r="DF122" s="424">
        <v>0</v>
      </c>
      <c r="DG122" s="424">
        <v>357596</v>
      </c>
      <c r="DH122" s="430">
        <v>3714894293</v>
      </c>
      <c r="DI122" s="429"/>
      <c r="DY122" s="416"/>
    </row>
    <row r="123" spans="2:129">
      <c r="B123" s="968" t="s">
        <v>744</v>
      </c>
      <c r="C123" s="969" t="s">
        <v>745</v>
      </c>
      <c r="D123" s="970">
        <v>58179569</v>
      </c>
      <c r="E123" s="971">
        <v>27803190</v>
      </c>
      <c r="F123" s="971">
        <v>8666874</v>
      </c>
      <c r="G123" s="971">
        <v>7355013</v>
      </c>
      <c r="H123" s="971">
        <v>24484728</v>
      </c>
      <c r="I123" s="432">
        <v>0</v>
      </c>
      <c r="J123" s="432">
        <v>15774850</v>
      </c>
      <c r="K123" s="432">
        <v>0</v>
      </c>
      <c r="L123" s="432">
        <v>307251950</v>
      </c>
      <c r="M123" s="432">
        <v>3663264</v>
      </c>
      <c r="N123" s="432">
        <v>16660114</v>
      </c>
      <c r="O123" s="432">
        <v>0</v>
      </c>
      <c r="P123" s="432">
        <v>11648570</v>
      </c>
      <c r="Q123" s="432">
        <v>33031318</v>
      </c>
      <c r="R123" s="432">
        <v>54866517</v>
      </c>
      <c r="S123" s="432">
        <v>21569159</v>
      </c>
      <c r="T123" s="432">
        <v>44344057</v>
      </c>
      <c r="U123" s="432">
        <v>87674194</v>
      </c>
      <c r="V123" s="432">
        <v>54021436</v>
      </c>
      <c r="W123" s="432">
        <v>1419498</v>
      </c>
      <c r="X123" s="432">
        <v>36879418</v>
      </c>
      <c r="Y123" s="432">
        <v>2202969</v>
      </c>
      <c r="Z123" s="432">
        <v>22025712</v>
      </c>
      <c r="AA123" s="432">
        <v>0</v>
      </c>
      <c r="AB123" s="432">
        <v>0</v>
      </c>
      <c r="AC123" s="432">
        <v>30379533</v>
      </c>
      <c r="AD123" s="432">
        <v>12445015</v>
      </c>
      <c r="AE123" s="432">
        <v>328148855</v>
      </c>
      <c r="AF123" s="432">
        <v>137914380</v>
      </c>
      <c r="AG123" s="432">
        <v>72694709</v>
      </c>
      <c r="AH123" s="432">
        <v>12022909</v>
      </c>
      <c r="AI123" s="432">
        <v>10172334</v>
      </c>
      <c r="AJ123" s="432">
        <v>799677</v>
      </c>
      <c r="AK123" s="432">
        <v>33559404</v>
      </c>
      <c r="AL123" s="432">
        <v>113993</v>
      </c>
      <c r="AM123" s="432">
        <v>34313342</v>
      </c>
      <c r="AN123" s="432">
        <v>6179629</v>
      </c>
      <c r="AO123" s="432">
        <v>35399353</v>
      </c>
      <c r="AP123" s="432">
        <v>4088785</v>
      </c>
      <c r="AQ123" s="432">
        <v>3552378</v>
      </c>
      <c r="AR123" s="432">
        <v>198243784</v>
      </c>
      <c r="AS123" s="432">
        <v>30220563</v>
      </c>
      <c r="AT123" s="432">
        <v>100889601</v>
      </c>
      <c r="AU123" s="432">
        <v>53942275</v>
      </c>
      <c r="AV123" s="432">
        <v>39234373</v>
      </c>
      <c r="AW123" s="432">
        <v>77503222</v>
      </c>
      <c r="AX123" s="432">
        <v>35577001</v>
      </c>
      <c r="AY123" s="432">
        <v>845638</v>
      </c>
      <c r="AZ123" s="432">
        <v>54843483</v>
      </c>
      <c r="BA123" s="432">
        <v>35597920</v>
      </c>
      <c r="BB123" s="432">
        <v>9500586</v>
      </c>
      <c r="BC123" s="432">
        <v>2003141</v>
      </c>
      <c r="BD123" s="432">
        <v>2016246</v>
      </c>
      <c r="BE123" s="432">
        <v>35937</v>
      </c>
      <c r="BF123" s="432">
        <v>21452380</v>
      </c>
      <c r="BG123" s="432">
        <v>12891543</v>
      </c>
      <c r="BH123" s="432">
        <v>0</v>
      </c>
      <c r="BI123" s="432">
        <v>0</v>
      </c>
      <c r="BJ123" s="432">
        <v>5576244</v>
      </c>
      <c r="BK123" s="432">
        <v>186884776</v>
      </c>
      <c r="BL123" s="432">
        <v>1093669</v>
      </c>
      <c r="BM123" s="432">
        <v>6058826</v>
      </c>
      <c r="BN123" s="432">
        <v>17861013</v>
      </c>
      <c r="BO123" s="432">
        <v>8015940</v>
      </c>
      <c r="BP123" s="432">
        <v>250866257</v>
      </c>
      <c r="BQ123" s="432">
        <v>62702889</v>
      </c>
      <c r="BR123" s="432">
        <v>137911740</v>
      </c>
      <c r="BS123" s="432">
        <v>37410109</v>
      </c>
      <c r="BT123" s="432">
        <v>112978801</v>
      </c>
      <c r="BU123" s="432">
        <v>9305433</v>
      </c>
      <c r="BV123" s="432">
        <v>27882975</v>
      </c>
      <c r="BW123" s="432">
        <v>34534930</v>
      </c>
      <c r="BX123" s="432">
        <v>859564031</v>
      </c>
      <c r="BY123" s="432">
        <v>308574516</v>
      </c>
      <c r="BZ123" s="432">
        <v>45535103</v>
      </c>
      <c r="CA123" s="432">
        <v>59193264</v>
      </c>
      <c r="CB123" s="432">
        <v>321726973</v>
      </c>
      <c r="CC123" s="432">
        <v>18377764</v>
      </c>
      <c r="CD123" s="432">
        <v>198483469</v>
      </c>
      <c r="CE123" s="432">
        <v>90933749</v>
      </c>
      <c r="CF123" s="432">
        <v>66879236</v>
      </c>
      <c r="CG123" s="432">
        <v>20935402</v>
      </c>
      <c r="CH123" s="432">
        <v>1887780</v>
      </c>
      <c r="CI123" s="432">
        <v>15505453</v>
      </c>
      <c r="CJ123" s="432">
        <v>48735967</v>
      </c>
      <c r="CK123" s="432">
        <v>135295334</v>
      </c>
      <c r="CL123" s="432">
        <v>14372374</v>
      </c>
      <c r="CM123" s="432">
        <v>46623481</v>
      </c>
      <c r="CN123" s="432">
        <v>2197176</v>
      </c>
      <c r="CO123" s="432">
        <v>20987211</v>
      </c>
      <c r="CP123" s="432">
        <v>230997742</v>
      </c>
      <c r="CQ123" s="432">
        <v>172715334</v>
      </c>
      <c r="CR123" s="432">
        <v>72515583</v>
      </c>
      <c r="CS123" s="432">
        <v>334969022</v>
      </c>
      <c r="CT123" s="432">
        <v>58545330</v>
      </c>
      <c r="CU123" s="432">
        <v>60972109</v>
      </c>
      <c r="CV123" s="432">
        <v>46220938</v>
      </c>
      <c r="CW123" s="432">
        <v>43602144</v>
      </c>
      <c r="CX123" s="432">
        <v>95879882</v>
      </c>
      <c r="CY123" s="432">
        <v>117571647</v>
      </c>
      <c r="CZ123" s="432">
        <v>139936451</v>
      </c>
      <c r="DA123" s="432">
        <v>77532878</v>
      </c>
      <c r="DB123" s="432">
        <v>123647571</v>
      </c>
      <c r="DC123" s="432">
        <v>48172860</v>
      </c>
      <c r="DD123" s="432">
        <v>39556452</v>
      </c>
      <c r="DE123" s="432">
        <v>46113585</v>
      </c>
      <c r="DF123" s="432">
        <v>38413031</v>
      </c>
      <c r="DG123" s="432">
        <v>4328779</v>
      </c>
      <c r="DH123" s="434">
        <v>7162687612</v>
      </c>
      <c r="DI123" s="429"/>
      <c r="DY123" s="416"/>
    </row>
    <row r="124" spans="2:129">
      <c r="DY124" s="416"/>
    </row>
    <row r="125" spans="2:129">
      <c r="DY125" s="416"/>
    </row>
    <row r="126" spans="2:129">
      <c r="DY126" s="416"/>
    </row>
    <row r="127" spans="2:129">
      <c r="DY127" s="416"/>
    </row>
    <row r="128" spans="2:129">
      <c r="DY128" s="416"/>
    </row>
    <row r="129" spans="129:129">
      <c r="DY129" s="416"/>
    </row>
    <row r="130" spans="129:129">
      <c r="DY130" s="416"/>
    </row>
    <row r="131" spans="129:129">
      <c r="DY131" s="416"/>
    </row>
    <row r="132" spans="129:129">
      <c r="DY132" s="416"/>
    </row>
    <row r="133" spans="129:129">
      <c r="DY133" s="416"/>
    </row>
    <row r="134" spans="129:129">
      <c r="DY134" s="416"/>
    </row>
    <row r="135" spans="129:129">
      <c r="DY135" s="416"/>
    </row>
    <row r="136" spans="129:129">
      <c r="DY136" s="416"/>
    </row>
    <row r="137" spans="129:129">
      <c r="DY137" s="416"/>
    </row>
    <row r="138" spans="129:129">
      <c r="DY138" s="416"/>
    </row>
    <row r="139" spans="129:129">
      <c r="DY139" s="416"/>
    </row>
    <row r="140" spans="129:129">
      <c r="DY140" s="416"/>
    </row>
    <row r="141" spans="129:129">
      <c r="DY141" s="416"/>
    </row>
    <row r="142" spans="129:129">
      <c r="DY142" s="416"/>
    </row>
    <row r="143" spans="129:129">
      <c r="DY143" s="416"/>
    </row>
    <row r="144" spans="129:129">
      <c r="DY144" s="416"/>
    </row>
    <row r="145" spans="129:129">
      <c r="DY145" s="416"/>
    </row>
    <row r="146" spans="129:129">
      <c r="DY146" s="416"/>
    </row>
    <row r="147" spans="129:129">
      <c r="DY147" s="416"/>
    </row>
    <row r="148" spans="129:129">
      <c r="DY148" s="416"/>
    </row>
    <row r="149" spans="129:129">
      <c r="DY149" s="416"/>
    </row>
    <row r="150" spans="129:129">
      <c r="DY150" s="416"/>
    </row>
    <row r="151" spans="129:129">
      <c r="DY151" s="416"/>
    </row>
    <row r="152" spans="129:129">
      <c r="DY152" s="416"/>
    </row>
    <row r="153" spans="129:129">
      <c r="DY153" s="416"/>
    </row>
    <row r="154" spans="129:129">
      <c r="DY154" s="416"/>
    </row>
    <row r="155" spans="129:129">
      <c r="DY155" s="416"/>
    </row>
    <row r="156" spans="129:129">
      <c r="DY156" s="416"/>
    </row>
    <row r="157" spans="129:129">
      <c r="DY157" s="416"/>
    </row>
    <row r="158" spans="129:129">
      <c r="DY158" s="416"/>
    </row>
    <row r="159" spans="129:129">
      <c r="DY159" s="416"/>
    </row>
    <row r="160" spans="129:129">
      <c r="DY160" s="416"/>
    </row>
    <row r="161" spans="129:129">
      <c r="DY161" s="416"/>
    </row>
    <row r="162" spans="129:129">
      <c r="DY162" s="416"/>
    </row>
    <row r="163" spans="129:129">
      <c r="DY163" s="416"/>
    </row>
    <row r="164" spans="129:129">
      <c r="DY164" s="416"/>
    </row>
    <row r="165" spans="129:129">
      <c r="DY165" s="416"/>
    </row>
    <row r="166" spans="129:129">
      <c r="DY166" s="416"/>
    </row>
    <row r="167" spans="129:129">
      <c r="DY167" s="416"/>
    </row>
    <row r="168" spans="129:129">
      <c r="DY168" s="416"/>
    </row>
    <row r="169" spans="129:129">
      <c r="DY169" s="416"/>
    </row>
    <row r="170" spans="129:129">
      <c r="DY170" s="416"/>
    </row>
    <row r="171" spans="129:129">
      <c r="DY171" s="416"/>
    </row>
    <row r="172" spans="129:129">
      <c r="DY172" s="416"/>
    </row>
    <row r="173" spans="129:129">
      <c r="DY173" s="416"/>
    </row>
    <row r="174" spans="129:129">
      <c r="DY174" s="416"/>
    </row>
    <row r="175" spans="129:129">
      <c r="DY175" s="416"/>
    </row>
    <row r="176" spans="129:129">
      <c r="DY176" s="416"/>
    </row>
    <row r="177" spans="129:129">
      <c r="DY177" s="416"/>
    </row>
  </sheetData>
  <phoneticPr fontId="7"/>
  <printOptions horizontalCentered="1"/>
  <pageMargins left="0.59055118110236227" right="0.47244094488188981" top="0.78740157480314965" bottom="0.59055118110236227" header="0.51181102362204722" footer="0.51181102362204722"/>
  <pageSetup paperSize="9" scale="39"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DX124"/>
  <sheetViews>
    <sheetView showGridLines="0" zoomScale="90" zoomScaleNormal="90" workbookViewId="0">
      <selection activeCell="O34" sqref="O34"/>
    </sheetView>
  </sheetViews>
  <sheetFormatPr defaultColWidth="8.875" defaultRowHeight="12"/>
  <cols>
    <col min="1" max="1" width="1" style="411" customWidth="1"/>
    <col min="2" max="2" width="3.625" style="413" bestFit="1" customWidth="1"/>
    <col min="3" max="3" width="33.125" style="411" bestFit="1" customWidth="1"/>
    <col min="4" max="5" width="10.125" style="411" bestFit="1" customWidth="1"/>
    <col min="6" max="6" width="11" style="411" bestFit="1" customWidth="1"/>
    <col min="7" max="7" width="9.125" style="411" bestFit="1" customWidth="1"/>
    <col min="8" max="8" width="10.125" style="411" bestFit="1" customWidth="1"/>
    <col min="9" max="9" width="10.125" style="435" customWidth="1"/>
    <col min="10" max="10" width="7.625" style="411" bestFit="1" customWidth="1"/>
    <col min="11" max="11" width="10.125" style="411" bestFit="1" customWidth="1"/>
    <col min="12" max="12" width="10.875" style="411" customWidth="1"/>
    <col min="13" max="13" width="11.125" style="411" customWidth="1"/>
    <col min="14" max="14" width="11" style="411" customWidth="1"/>
    <col min="15" max="15" width="10.125" style="411" customWidth="1"/>
    <col min="16" max="22" width="11" style="411" customWidth="1"/>
    <col min="23" max="25" width="10.125" style="411" customWidth="1"/>
    <col min="26" max="28" width="11" style="411" customWidth="1"/>
    <col min="29" max="29" width="7.625" style="411" customWidth="1"/>
    <col min="30" max="31" width="10.125" style="411" customWidth="1"/>
    <col min="32" max="33" width="11.125" style="411" customWidth="1"/>
    <col min="34" max="34" width="10.125" style="411" customWidth="1"/>
    <col min="35" max="35" width="11" style="416" customWidth="1"/>
    <col min="36" max="36" width="10.125" style="411" customWidth="1"/>
    <col min="37" max="39" width="11" style="411" customWidth="1"/>
    <col min="40" max="40" width="10.125" style="411" customWidth="1"/>
    <col min="41" max="41" width="11" style="411" customWidth="1"/>
    <col min="42" max="43" width="10.125" style="411" customWidth="1"/>
    <col min="44" max="44" width="9.125" style="411" customWidth="1"/>
    <col min="45" max="45" width="11.125" style="411" customWidth="1"/>
    <col min="46" max="46" width="11" style="411" customWidth="1"/>
    <col min="47" max="47" width="11.125" style="411" customWidth="1"/>
    <col min="48" max="55" width="11" style="411" customWidth="1"/>
    <col min="56" max="56" width="9.125" style="411" customWidth="1"/>
    <col min="57" max="58" width="11" style="411" customWidth="1"/>
    <col min="59" max="60" width="10.125" style="411" customWidth="1"/>
    <col min="61" max="61" width="11" style="411" customWidth="1"/>
    <col min="62" max="62" width="10.375" style="411" customWidth="1"/>
    <col min="63" max="63" width="11" style="411" customWidth="1"/>
    <col min="64" max="64" width="11.125" style="411" customWidth="1"/>
    <col min="65" max="65" width="11" style="416" customWidth="1"/>
    <col min="66" max="66" width="9.125" style="411" customWidth="1"/>
    <col min="67" max="68" width="11" style="411" customWidth="1"/>
    <col min="69" max="69" width="11.125" style="411" customWidth="1"/>
    <col min="70" max="70" width="10.125" style="411" customWidth="1"/>
    <col min="71" max="71" width="11.125" style="411" customWidth="1"/>
    <col min="72" max="72" width="11" style="411" customWidth="1"/>
    <col min="73" max="73" width="11.125" style="411" customWidth="1"/>
    <col min="74" max="74" width="11" style="411" customWidth="1"/>
    <col min="75" max="76" width="10.125" style="411" customWidth="1"/>
    <col min="77" max="78" width="11.125" style="411" customWidth="1"/>
    <col min="79" max="79" width="11" style="411" customWidth="1"/>
    <col min="80" max="80" width="10.125" style="411" customWidth="1"/>
    <col min="81" max="81" width="11.125" style="411" customWidth="1"/>
    <col min="82" max="82" width="10.125" style="411" customWidth="1"/>
    <col min="83" max="83" width="11.125" style="411" customWidth="1"/>
    <col min="84" max="86" width="10.125" style="411" customWidth="1"/>
    <col min="87" max="87" width="11" style="411" customWidth="1"/>
    <col min="88" max="88" width="10.125" style="411" customWidth="1"/>
    <col min="89" max="89" width="11" style="411" customWidth="1"/>
    <col min="90" max="90" width="11.125" style="411" customWidth="1"/>
    <col min="91" max="91" width="10.125" style="411" customWidth="1"/>
    <col min="92" max="94" width="11" style="411" customWidth="1"/>
    <col min="95" max="95" width="11.125" style="416" customWidth="1"/>
    <col min="96" max="96" width="11.125" style="411" customWidth="1"/>
    <col min="97" max="97" width="10.125" style="411" customWidth="1"/>
    <col min="98" max="98" width="11.125" style="411" customWidth="1"/>
    <col min="99" max="103" width="11" style="411" customWidth="1"/>
    <col min="104" max="105" width="11.125" style="411" customWidth="1"/>
    <col min="106" max="106" width="11" style="411" customWidth="1"/>
    <col min="107" max="107" width="11.125" style="411" customWidth="1"/>
    <col min="108" max="111" width="10" style="411" customWidth="1"/>
    <col min="112" max="112" width="9.125" style="411" bestFit="1" customWidth="1"/>
    <col min="113" max="113" width="12.875" style="411" bestFit="1" customWidth="1"/>
    <col min="114" max="114" width="11.125" style="411" bestFit="1" customWidth="1"/>
    <col min="115" max="115" width="12.875" style="411" customWidth="1"/>
    <col min="116" max="116" width="14.375" style="411" bestFit="1" customWidth="1"/>
    <col min="117" max="118" width="16.625" style="411" bestFit="1" customWidth="1"/>
    <col min="119" max="119" width="11.125" style="411" customWidth="1"/>
    <col min="120" max="120" width="11" style="411" customWidth="1"/>
    <col min="121" max="122" width="12.875" style="411" customWidth="1"/>
    <col min="123" max="125" width="12.875" style="411" bestFit="1" customWidth="1"/>
    <col min="126" max="126" width="13.625" style="411" bestFit="1" customWidth="1"/>
    <col min="127" max="128" width="12.875" style="411" bestFit="1" customWidth="1"/>
    <col min="129" max="16384" width="8.875" style="411"/>
  </cols>
  <sheetData>
    <row r="1" spans="2:128" ht="60" customHeight="1">
      <c r="B1" s="1433" t="s">
        <v>1048</v>
      </c>
    </row>
    <row r="2" spans="2:128" ht="14.25">
      <c r="B2" s="412" t="s">
        <v>748</v>
      </c>
    </row>
    <row r="3" spans="2:128">
      <c r="DX3" s="413" t="s">
        <v>302</v>
      </c>
    </row>
    <row r="4" spans="2:128">
      <c r="B4" s="436"/>
      <c r="C4" s="414"/>
      <c r="D4" s="437" t="s">
        <v>444</v>
      </c>
      <c r="E4" s="438" t="s">
        <v>445</v>
      </c>
      <c r="F4" s="438" t="s">
        <v>446</v>
      </c>
      <c r="G4" s="438" t="s">
        <v>447</v>
      </c>
      <c r="H4" s="438" t="s">
        <v>448</v>
      </c>
      <c r="I4" s="439"/>
      <c r="J4" s="440" t="s">
        <v>449</v>
      </c>
      <c r="K4" s="440" t="s">
        <v>450</v>
      </c>
      <c r="L4" s="440" t="s">
        <v>451</v>
      </c>
      <c r="M4" s="441" t="s">
        <v>452</v>
      </c>
      <c r="N4" s="441" t="s">
        <v>453</v>
      </c>
      <c r="O4" s="441" t="s">
        <v>454</v>
      </c>
      <c r="P4" s="441" t="s">
        <v>455</v>
      </c>
      <c r="Q4" s="442" t="s">
        <v>456</v>
      </c>
      <c r="R4" s="442" t="s">
        <v>457</v>
      </c>
      <c r="S4" s="443" t="s">
        <v>458</v>
      </c>
      <c r="T4" s="443" t="s">
        <v>459</v>
      </c>
      <c r="U4" s="443" t="s">
        <v>460</v>
      </c>
      <c r="V4" s="443" t="s">
        <v>461</v>
      </c>
      <c r="W4" s="444" t="s">
        <v>462</v>
      </c>
      <c r="X4" s="445" t="s">
        <v>463</v>
      </c>
      <c r="Y4" s="445" t="s">
        <v>464</v>
      </c>
      <c r="Z4" s="445" t="s">
        <v>465</v>
      </c>
      <c r="AA4" s="445" t="s">
        <v>466</v>
      </c>
      <c r="AB4" s="445" t="s">
        <v>467</v>
      </c>
      <c r="AC4" s="445" t="s">
        <v>468</v>
      </c>
      <c r="AD4" s="445" t="s">
        <v>469</v>
      </c>
      <c r="AE4" s="445" t="s">
        <v>470</v>
      </c>
      <c r="AF4" s="446" t="s">
        <v>471</v>
      </c>
      <c r="AG4" s="446" t="s">
        <v>472</v>
      </c>
      <c r="AH4" s="444" t="s">
        <v>473</v>
      </c>
      <c r="AI4" s="444" t="s">
        <v>474</v>
      </c>
      <c r="AJ4" s="444" t="s">
        <v>475</v>
      </c>
      <c r="AK4" s="447" t="s">
        <v>476</v>
      </c>
      <c r="AL4" s="447" t="s">
        <v>477</v>
      </c>
      <c r="AM4" s="447" t="s">
        <v>478</v>
      </c>
      <c r="AN4" s="447" t="s">
        <v>479</v>
      </c>
      <c r="AO4" s="448" t="s">
        <v>480</v>
      </c>
      <c r="AP4" s="448" t="s">
        <v>481</v>
      </c>
      <c r="AQ4" s="448" t="s">
        <v>482</v>
      </c>
      <c r="AR4" s="448" t="s">
        <v>483</v>
      </c>
      <c r="AS4" s="449" t="s">
        <v>484</v>
      </c>
      <c r="AT4" s="449" t="s">
        <v>485</v>
      </c>
      <c r="AU4" s="450" t="s">
        <v>486</v>
      </c>
      <c r="AV4" s="450" t="s">
        <v>487</v>
      </c>
      <c r="AW4" s="451" t="s">
        <v>488</v>
      </c>
      <c r="AX4" s="451" t="s">
        <v>489</v>
      </c>
      <c r="AY4" s="451" t="s">
        <v>490</v>
      </c>
      <c r="AZ4" s="451" t="s">
        <v>491</v>
      </c>
      <c r="BA4" s="452" t="s">
        <v>492</v>
      </c>
      <c r="BB4" s="452" t="s">
        <v>493</v>
      </c>
      <c r="BC4" s="452" t="s">
        <v>494</v>
      </c>
      <c r="BD4" s="452" t="s">
        <v>495</v>
      </c>
      <c r="BE4" s="453" t="s">
        <v>496</v>
      </c>
      <c r="BF4" s="453" t="s">
        <v>497</v>
      </c>
      <c r="BG4" s="454" t="s">
        <v>498</v>
      </c>
      <c r="BH4" s="454" t="s">
        <v>499</v>
      </c>
      <c r="BI4" s="455" t="s">
        <v>500</v>
      </c>
      <c r="BJ4" s="455" t="s">
        <v>501</v>
      </c>
      <c r="BK4" s="455" t="s">
        <v>502</v>
      </c>
      <c r="BL4" s="455" t="s">
        <v>503</v>
      </c>
      <c r="BM4" s="455" t="s">
        <v>504</v>
      </c>
      <c r="BN4" s="456" t="s">
        <v>505</v>
      </c>
      <c r="BO4" s="444" t="s">
        <v>506</v>
      </c>
      <c r="BP4" s="444" t="s">
        <v>507</v>
      </c>
      <c r="BQ4" s="457" t="s">
        <v>508</v>
      </c>
      <c r="BR4" s="457" t="s">
        <v>509</v>
      </c>
      <c r="BS4" s="457" t="s">
        <v>510</v>
      </c>
      <c r="BT4" s="457" t="s">
        <v>511</v>
      </c>
      <c r="BU4" s="458" t="s">
        <v>512</v>
      </c>
      <c r="BV4" s="458" t="s">
        <v>513</v>
      </c>
      <c r="BW4" s="459" t="s">
        <v>514</v>
      </c>
      <c r="BX4" s="459" t="s">
        <v>515</v>
      </c>
      <c r="BY4" s="460" t="s">
        <v>516</v>
      </c>
      <c r="BZ4" s="460" t="s">
        <v>517</v>
      </c>
      <c r="CA4" s="440" t="s">
        <v>518</v>
      </c>
      <c r="CB4" s="440" t="s">
        <v>519</v>
      </c>
      <c r="CC4" s="440" t="s">
        <v>520</v>
      </c>
      <c r="CD4" s="441" t="s">
        <v>521</v>
      </c>
      <c r="CE4" s="441" t="s">
        <v>522</v>
      </c>
      <c r="CF4" s="441" t="s">
        <v>523</v>
      </c>
      <c r="CG4" s="441" t="s">
        <v>524</v>
      </c>
      <c r="CH4" s="441" t="s">
        <v>525</v>
      </c>
      <c r="CI4" s="441" t="s">
        <v>526</v>
      </c>
      <c r="CJ4" s="441" t="s">
        <v>527</v>
      </c>
      <c r="CK4" s="441" t="s">
        <v>528</v>
      </c>
      <c r="CL4" s="442" t="s">
        <v>529</v>
      </c>
      <c r="CM4" s="442" t="s">
        <v>530</v>
      </c>
      <c r="CN4" s="442" t="s">
        <v>531</v>
      </c>
      <c r="CO4" s="442" t="s">
        <v>532</v>
      </c>
      <c r="CP4" s="442" t="s">
        <v>533</v>
      </c>
      <c r="CQ4" s="460" t="s">
        <v>534</v>
      </c>
      <c r="CR4" s="443" t="s">
        <v>535</v>
      </c>
      <c r="CS4" s="443" t="s">
        <v>536</v>
      </c>
      <c r="CT4" s="445" t="s">
        <v>537</v>
      </c>
      <c r="CU4" s="445" t="s">
        <v>538</v>
      </c>
      <c r="CV4" s="445" t="s">
        <v>539</v>
      </c>
      <c r="CW4" s="460" t="s">
        <v>540</v>
      </c>
      <c r="CX4" s="446" t="s">
        <v>541</v>
      </c>
      <c r="CY4" s="446" t="s">
        <v>542</v>
      </c>
      <c r="CZ4" s="446" t="s">
        <v>543</v>
      </c>
      <c r="DA4" s="446" t="s">
        <v>544</v>
      </c>
      <c r="DB4" s="447" t="s">
        <v>545</v>
      </c>
      <c r="DC4" s="447" t="s">
        <v>546</v>
      </c>
      <c r="DD4" s="447" t="s">
        <v>749</v>
      </c>
      <c r="DE4" s="447" t="s">
        <v>750</v>
      </c>
      <c r="DF4" s="447" t="s">
        <v>751</v>
      </c>
      <c r="DG4" s="460" t="s">
        <v>752</v>
      </c>
      <c r="DH4" s="460" t="s">
        <v>753</v>
      </c>
      <c r="DI4" s="461" t="s">
        <v>754</v>
      </c>
      <c r="DJ4" s="462" t="s">
        <v>755</v>
      </c>
      <c r="DK4" s="460" t="s">
        <v>756</v>
      </c>
      <c r="DL4" s="460" t="s">
        <v>757</v>
      </c>
      <c r="DM4" s="460" t="s">
        <v>758</v>
      </c>
      <c r="DN4" s="460" t="s">
        <v>759</v>
      </c>
      <c r="DO4" s="460" t="s">
        <v>760</v>
      </c>
      <c r="DP4" s="460" t="s">
        <v>761</v>
      </c>
      <c r="DQ4" s="460" t="s">
        <v>762</v>
      </c>
      <c r="DR4" s="460" t="s">
        <v>763</v>
      </c>
      <c r="DS4" s="460" t="s">
        <v>764</v>
      </c>
      <c r="DT4" s="460" t="s">
        <v>765</v>
      </c>
      <c r="DU4" s="460" t="s">
        <v>766</v>
      </c>
      <c r="DV4" s="460" t="s">
        <v>767</v>
      </c>
      <c r="DW4" s="463" t="s">
        <v>768</v>
      </c>
      <c r="DX4" s="464" t="s">
        <v>769</v>
      </c>
    </row>
    <row r="5" spans="2:128" ht="36.75" thickBot="1">
      <c r="B5" s="465"/>
      <c r="C5" s="427"/>
      <c r="D5" s="466" t="s">
        <v>568</v>
      </c>
      <c r="E5" s="467" t="s">
        <v>569</v>
      </c>
      <c r="F5" s="467" t="s">
        <v>570</v>
      </c>
      <c r="G5" s="467" t="s">
        <v>571</v>
      </c>
      <c r="H5" s="468" t="s">
        <v>572</v>
      </c>
      <c r="I5" s="469"/>
      <c r="J5" s="470" t="s">
        <v>573</v>
      </c>
      <c r="K5" s="470" t="s">
        <v>574</v>
      </c>
      <c r="L5" s="470" t="s">
        <v>575</v>
      </c>
      <c r="M5" s="471" t="s">
        <v>576</v>
      </c>
      <c r="N5" s="471" t="s">
        <v>577</v>
      </c>
      <c r="O5" s="471" t="s">
        <v>770</v>
      </c>
      <c r="P5" s="471" t="s">
        <v>579</v>
      </c>
      <c r="Q5" s="472" t="s">
        <v>771</v>
      </c>
      <c r="R5" s="472" t="s">
        <v>581</v>
      </c>
      <c r="S5" s="473" t="s">
        <v>772</v>
      </c>
      <c r="T5" s="473" t="s">
        <v>773</v>
      </c>
      <c r="U5" s="473" t="s">
        <v>584</v>
      </c>
      <c r="V5" s="473" t="s">
        <v>585</v>
      </c>
      <c r="W5" s="474" t="s">
        <v>586</v>
      </c>
      <c r="X5" s="475" t="s">
        <v>587</v>
      </c>
      <c r="Y5" s="475" t="s">
        <v>588</v>
      </c>
      <c r="Z5" s="475" t="s">
        <v>589</v>
      </c>
      <c r="AA5" s="475" t="s">
        <v>590</v>
      </c>
      <c r="AB5" s="475" t="s">
        <v>591</v>
      </c>
      <c r="AC5" s="475" t="s">
        <v>592</v>
      </c>
      <c r="AD5" s="475" t="s">
        <v>593</v>
      </c>
      <c r="AE5" s="475" t="s">
        <v>774</v>
      </c>
      <c r="AF5" s="476" t="s">
        <v>595</v>
      </c>
      <c r="AG5" s="476" t="s">
        <v>596</v>
      </c>
      <c r="AH5" s="474" t="s">
        <v>597</v>
      </c>
      <c r="AI5" s="474" t="s">
        <v>598</v>
      </c>
      <c r="AJ5" s="474" t="s">
        <v>775</v>
      </c>
      <c r="AK5" s="477" t="s">
        <v>776</v>
      </c>
      <c r="AL5" s="477" t="s">
        <v>777</v>
      </c>
      <c r="AM5" s="477" t="s">
        <v>602</v>
      </c>
      <c r="AN5" s="477" t="s">
        <v>778</v>
      </c>
      <c r="AO5" s="478" t="s">
        <v>604</v>
      </c>
      <c r="AP5" s="478" t="s">
        <v>605</v>
      </c>
      <c r="AQ5" s="478" t="s">
        <v>606</v>
      </c>
      <c r="AR5" s="478" t="s">
        <v>779</v>
      </c>
      <c r="AS5" s="479" t="s">
        <v>780</v>
      </c>
      <c r="AT5" s="479" t="s">
        <v>781</v>
      </c>
      <c r="AU5" s="480" t="s">
        <v>610</v>
      </c>
      <c r="AV5" s="480" t="s">
        <v>782</v>
      </c>
      <c r="AW5" s="481" t="s">
        <v>783</v>
      </c>
      <c r="AX5" s="481" t="s">
        <v>784</v>
      </c>
      <c r="AY5" s="481" t="s">
        <v>614</v>
      </c>
      <c r="AZ5" s="481" t="s">
        <v>785</v>
      </c>
      <c r="BA5" s="482" t="s">
        <v>616</v>
      </c>
      <c r="BB5" s="482" t="s">
        <v>617</v>
      </c>
      <c r="BC5" s="482" t="s">
        <v>786</v>
      </c>
      <c r="BD5" s="482" t="s">
        <v>619</v>
      </c>
      <c r="BE5" s="483" t="s">
        <v>620</v>
      </c>
      <c r="BF5" s="483" t="s">
        <v>621</v>
      </c>
      <c r="BG5" s="484" t="s">
        <v>622</v>
      </c>
      <c r="BH5" s="484" t="s">
        <v>623</v>
      </c>
      <c r="BI5" s="485" t="s">
        <v>624</v>
      </c>
      <c r="BJ5" s="485" t="s">
        <v>787</v>
      </c>
      <c r="BK5" s="485" t="s">
        <v>626</v>
      </c>
      <c r="BL5" s="485" t="s">
        <v>788</v>
      </c>
      <c r="BM5" s="485" t="s">
        <v>789</v>
      </c>
      <c r="BN5" s="486" t="s">
        <v>629</v>
      </c>
      <c r="BO5" s="474" t="s">
        <v>790</v>
      </c>
      <c r="BP5" s="474" t="s">
        <v>791</v>
      </c>
      <c r="BQ5" s="487" t="s">
        <v>632</v>
      </c>
      <c r="BR5" s="487" t="s">
        <v>633</v>
      </c>
      <c r="BS5" s="487" t="s">
        <v>634</v>
      </c>
      <c r="BT5" s="487" t="s">
        <v>792</v>
      </c>
      <c r="BU5" s="488" t="s">
        <v>636</v>
      </c>
      <c r="BV5" s="488" t="s">
        <v>793</v>
      </c>
      <c r="BW5" s="489" t="s">
        <v>638</v>
      </c>
      <c r="BX5" s="489" t="s">
        <v>639</v>
      </c>
      <c r="BY5" s="490" t="s">
        <v>640</v>
      </c>
      <c r="BZ5" s="490" t="s">
        <v>641</v>
      </c>
      <c r="CA5" s="470" t="s">
        <v>642</v>
      </c>
      <c r="CB5" s="470" t="s">
        <v>643</v>
      </c>
      <c r="CC5" s="470" t="s">
        <v>794</v>
      </c>
      <c r="CD5" s="471" t="s">
        <v>645</v>
      </c>
      <c r="CE5" s="471" t="s">
        <v>646</v>
      </c>
      <c r="CF5" s="471" t="s">
        <v>647</v>
      </c>
      <c r="CG5" s="471" t="s">
        <v>648</v>
      </c>
      <c r="CH5" s="471" t="s">
        <v>649</v>
      </c>
      <c r="CI5" s="471" t="s">
        <v>650</v>
      </c>
      <c r="CJ5" s="471" t="s">
        <v>651</v>
      </c>
      <c r="CK5" s="471" t="s">
        <v>652</v>
      </c>
      <c r="CL5" s="472" t="s">
        <v>653</v>
      </c>
      <c r="CM5" s="472" t="s">
        <v>654</v>
      </c>
      <c r="CN5" s="472" t="s">
        <v>655</v>
      </c>
      <c r="CO5" s="472" t="s">
        <v>656</v>
      </c>
      <c r="CP5" s="472" t="s">
        <v>657</v>
      </c>
      <c r="CQ5" s="490" t="s">
        <v>658</v>
      </c>
      <c r="CR5" s="473" t="s">
        <v>659</v>
      </c>
      <c r="CS5" s="473" t="s">
        <v>660</v>
      </c>
      <c r="CT5" s="475" t="s">
        <v>661</v>
      </c>
      <c r="CU5" s="475" t="s">
        <v>662</v>
      </c>
      <c r="CV5" s="475" t="s">
        <v>663</v>
      </c>
      <c r="CW5" s="490" t="s">
        <v>664</v>
      </c>
      <c r="CX5" s="476" t="s">
        <v>665</v>
      </c>
      <c r="CY5" s="476" t="s">
        <v>666</v>
      </c>
      <c r="CZ5" s="476" t="s">
        <v>667</v>
      </c>
      <c r="DA5" s="476" t="s">
        <v>668</v>
      </c>
      <c r="DB5" s="477" t="s">
        <v>669</v>
      </c>
      <c r="DC5" s="477" t="s">
        <v>670</v>
      </c>
      <c r="DD5" s="477" t="s">
        <v>671</v>
      </c>
      <c r="DE5" s="477" t="s">
        <v>672</v>
      </c>
      <c r="DF5" s="477" t="s">
        <v>673</v>
      </c>
      <c r="DG5" s="490" t="s">
        <v>674</v>
      </c>
      <c r="DH5" s="490" t="s">
        <v>675</v>
      </c>
      <c r="DI5" s="491" t="s">
        <v>386</v>
      </c>
      <c r="DJ5" s="492" t="s">
        <v>676</v>
      </c>
      <c r="DK5" s="490" t="s">
        <v>677</v>
      </c>
      <c r="DL5" s="490" t="s">
        <v>678</v>
      </c>
      <c r="DM5" s="490" t="s">
        <v>679</v>
      </c>
      <c r="DN5" s="490" t="s">
        <v>680</v>
      </c>
      <c r="DO5" s="490" t="s">
        <v>681</v>
      </c>
      <c r="DP5" s="490" t="s">
        <v>392</v>
      </c>
      <c r="DQ5" s="490" t="s">
        <v>393</v>
      </c>
      <c r="DR5" s="490" t="s">
        <v>394</v>
      </c>
      <c r="DS5" s="490" t="s">
        <v>682</v>
      </c>
      <c r="DT5" s="490" t="s">
        <v>396</v>
      </c>
      <c r="DU5" s="490" t="s">
        <v>397</v>
      </c>
      <c r="DV5" s="490" t="s">
        <v>683</v>
      </c>
      <c r="DW5" s="493" t="s">
        <v>399</v>
      </c>
      <c r="DX5" s="494" t="s">
        <v>400</v>
      </c>
    </row>
    <row r="6" spans="2:128">
      <c r="B6" s="495" t="s">
        <v>444</v>
      </c>
      <c r="C6" s="496" t="s">
        <v>795</v>
      </c>
      <c r="D6" s="497">
        <v>943570</v>
      </c>
      <c r="E6" s="498">
        <v>1743069</v>
      </c>
      <c r="F6" s="498">
        <v>54179</v>
      </c>
      <c r="G6" s="498">
        <v>26010</v>
      </c>
      <c r="H6" s="499">
        <v>0</v>
      </c>
      <c r="I6" s="500"/>
      <c r="J6" s="498">
        <v>0</v>
      </c>
      <c r="K6" s="498">
        <v>0</v>
      </c>
      <c r="L6" s="498">
        <v>0</v>
      </c>
      <c r="M6" s="498">
        <v>31866151</v>
      </c>
      <c r="N6" s="498">
        <v>150001</v>
      </c>
      <c r="O6" s="498">
        <v>2497136</v>
      </c>
      <c r="P6" s="498">
        <v>0</v>
      </c>
      <c r="Q6" s="498">
        <v>97838</v>
      </c>
      <c r="R6" s="498">
        <v>172</v>
      </c>
      <c r="S6" s="498">
        <v>450</v>
      </c>
      <c r="T6" s="498">
        <v>0</v>
      </c>
      <c r="U6" s="498">
        <v>16008</v>
      </c>
      <c r="V6" s="498">
        <v>1113</v>
      </c>
      <c r="W6" s="501">
        <v>0</v>
      </c>
      <c r="X6" s="498">
        <v>0</v>
      </c>
      <c r="Y6" s="498">
        <v>0</v>
      </c>
      <c r="Z6" s="498">
        <v>0</v>
      </c>
      <c r="AA6" s="498">
        <v>20270</v>
      </c>
      <c r="AB6" s="498">
        <v>0</v>
      </c>
      <c r="AC6" s="498">
        <v>0</v>
      </c>
      <c r="AD6" s="498">
        <v>79304</v>
      </c>
      <c r="AE6" s="498">
        <v>4069</v>
      </c>
      <c r="AF6" s="498">
        <v>0</v>
      </c>
      <c r="AG6" s="498">
        <v>155639</v>
      </c>
      <c r="AH6" s="502">
        <v>0</v>
      </c>
      <c r="AI6" s="502">
        <v>487471</v>
      </c>
      <c r="AJ6" s="502">
        <v>0</v>
      </c>
      <c r="AK6" s="498">
        <v>0</v>
      </c>
      <c r="AL6" s="498">
        <v>0</v>
      </c>
      <c r="AM6" s="498">
        <v>0</v>
      </c>
      <c r="AN6" s="498">
        <v>19629</v>
      </c>
      <c r="AO6" s="498">
        <v>0</v>
      </c>
      <c r="AP6" s="498">
        <v>0</v>
      </c>
      <c r="AQ6" s="498">
        <v>0</v>
      </c>
      <c r="AR6" s="498">
        <v>0</v>
      </c>
      <c r="AS6" s="498">
        <v>0</v>
      </c>
      <c r="AT6" s="498">
        <v>3455</v>
      </c>
      <c r="AU6" s="498">
        <v>0</v>
      </c>
      <c r="AV6" s="498">
        <v>0</v>
      </c>
      <c r="AW6" s="498">
        <v>0</v>
      </c>
      <c r="AX6" s="498">
        <v>0</v>
      </c>
      <c r="AY6" s="498">
        <v>0</v>
      </c>
      <c r="AZ6" s="498">
        <v>0</v>
      </c>
      <c r="BA6" s="498">
        <v>0</v>
      </c>
      <c r="BB6" s="498">
        <v>0</v>
      </c>
      <c r="BC6" s="498">
        <v>0</v>
      </c>
      <c r="BD6" s="498">
        <v>0</v>
      </c>
      <c r="BE6" s="498">
        <v>0</v>
      </c>
      <c r="BF6" s="498">
        <v>0</v>
      </c>
      <c r="BG6" s="498">
        <v>0</v>
      </c>
      <c r="BH6" s="498">
        <v>0</v>
      </c>
      <c r="BI6" s="498">
        <v>0</v>
      </c>
      <c r="BJ6" s="498">
        <v>0</v>
      </c>
      <c r="BK6" s="498">
        <v>0</v>
      </c>
      <c r="BL6" s="498">
        <v>0</v>
      </c>
      <c r="BM6" s="498">
        <v>0</v>
      </c>
      <c r="BN6" s="498">
        <v>0</v>
      </c>
      <c r="BO6" s="501">
        <v>104018</v>
      </c>
      <c r="BP6" s="501">
        <v>0</v>
      </c>
      <c r="BQ6" s="498">
        <v>172578</v>
      </c>
      <c r="BR6" s="498">
        <v>486</v>
      </c>
      <c r="BS6" s="498">
        <v>379157</v>
      </c>
      <c r="BT6" s="498">
        <v>60234</v>
      </c>
      <c r="BU6" s="498">
        <v>0</v>
      </c>
      <c r="BV6" s="498">
        <v>0</v>
      </c>
      <c r="BW6" s="498">
        <v>0</v>
      </c>
      <c r="BX6" s="498">
        <v>0</v>
      </c>
      <c r="BY6" s="498">
        <v>76482</v>
      </c>
      <c r="BZ6" s="498">
        <v>0</v>
      </c>
      <c r="CA6" s="498">
        <v>285</v>
      </c>
      <c r="CB6" s="498">
        <v>48</v>
      </c>
      <c r="CC6" s="498">
        <v>348</v>
      </c>
      <c r="CD6" s="498">
        <v>0</v>
      </c>
      <c r="CE6" s="498">
        <v>0</v>
      </c>
      <c r="CF6" s="498">
        <v>0</v>
      </c>
      <c r="CG6" s="498">
        <v>0</v>
      </c>
      <c r="CH6" s="498">
        <v>0</v>
      </c>
      <c r="CI6" s="498">
        <v>0</v>
      </c>
      <c r="CJ6" s="498">
        <v>0</v>
      </c>
      <c r="CK6" s="498">
        <v>16345</v>
      </c>
      <c r="CL6" s="498">
        <v>0</v>
      </c>
      <c r="CM6" s="498">
        <v>0</v>
      </c>
      <c r="CN6" s="498">
        <v>0</v>
      </c>
      <c r="CO6" s="498">
        <v>0</v>
      </c>
      <c r="CP6" s="498">
        <v>0</v>
      </c>
      <c r="CQ6" s="498">
        <v>6908</v>
      </c>
      <c r="CR6" s="498">
        <v>20046</v>
      </c>
      <c r="CS6" s="498">
        <v>0</v>
      </c>
      <c r="CT6" s="498">
        <v>592609</v>
      </c>
      <c r="CU6" s="498">
        <v>289573</v>
      </c>
      <c r="CV6" s="498">
        <v>391224</v>
      </c>
      <c r="CW6" s="498">
        <v>100141</v>
      </c>
      <c r="CX6" s="498">
        <v>0</v>
      </c>
      <c r="CY6" s="498">
        <v>7543</v>
      </c>
      <c r="CZ6" s="498">
        <v>0</v>
      </c>
      <c r="DA6" s="498">
        <v>165</v>
      </c>
      <c r="DB6" s="498">
        <v>210693</v>
      </c>
      <c r="DC6" s="498">
        <v>1579241</v>
      </c>
      <c r="DD6" s="498">
        <v>600967</v>
      </c>
      <c r="DE6" s="498">
        <v>2460</v>
      </c>
      <c r="DF6" s="498">
        <v>168874</v>
      </c>
      <c r="DG6" s="498">
        <v>0</v>
      </c>
      <c r="DH6" s="498">
        <v>0</v>
      </c>
      <c r="DI6" s="503">
        <v>42945959</v>
      </c>
      <c r="DJ6" s="504">
        <v>430231</v>
      </c>
      <c r="DK6" s="498">
        <v>17067950</v>
      </c>
      <c r="DL6" s="498">
        <v>0</v>
      </c>
      <c r="DM6" s="498">
        <v>0</v>
      </c>
      <c r="DN6" s="498">
        <v>0</v>
      </c>
      <c r="DO6" s="498">
        <v>432237</v>
      </c>
      <c r="DP6" s="498">
        <v>-592922</v>
      </c>
      <c r="DQ6" s="498">
        <v>17337496</v>
      </c>
      <c r="DR6" s="498">
        <v>60283455</v>
      </c>
      <c r="DS6" s="498">
        <v>35870277</v>
      </c>
      <c r="DT6" s="498">
        <v>53207773</v>
      </c>
      <c r="DU6" s="498">
        <v>96153732</v>
      </c>
      <c r="DV6" s="498">
        <v>-37974163</v>
      </c>
      <c r="DW6" s="505">
        <v>15233610</v>
      </c>
      <c r="DX6" s="506">
        <v>58179569</v>
      </c>
    </row>
    <row r="7" spans="2:128">
      <c r="B7" s="495" t="s">
        <v>445</v>
      </c>
      <c r="C7" s="496" t="s">
        <v>569</v>
      </c>
      <c r="D7" s="497">
        <v>278452</v>
      </c>
      <c r="E7" s="498">
        <v>2024765</v>
      </c>
      <c r="F7" s="498">
        <v>31683</v>
      </c>
      <c r="G7" s="498">
        <v>3044</v>
      </c>
      <c r="H7" s="507">
        <v>0</v>
      </c>
      <c r="I7" s="508"/>
      <c r="J7" s="498">
        <v>0</v>
      </c>
      <c r="K7" s="498">
        <v>0</v>
      </c>
      <c r="L7" s="498">
        <v>0</v>
      </c>
      <c r="M7" s="498">
        <v>22723762</v>
      </c>
      <c r="N7" s="498">
        <v>0</v>
      </c>
      <c r="O7" s="498">
        <v>87322</v>
      </c>
      <c r="P7" s="498">
        <v>0</v>
      </c>
      <c r="Q7" s="498">
        <v>18104</v>
      </c>
      <c r="R7" s="498">
        <v>10025</v>
      </c>
      <c r="S7" s="498">
        <v>0</v>
      </c>
      <c r="T7" s="498">
        <v>0</v>
      </c>
      <c r="U7" s="498">
        <v>0</v>
      </c>
      <c r="V7" s="498">
        <v>0</v>
      </c>
      <c r="W7" s="501">
        <v>0</v>
      </c>
      <c r="X7" s="498">
        <v>668</v>
      </c>
      <c r="Y7" s="498">
        <v>0</v>
      </c>
      <c r="Z7" s="498">
        <v>0</v>
      </c>
      <c r="AA7" s="498">
        <v>0</v>
      </c>
      <c r="AB7" s="498">
        <v>0</v>
      </c>
      <c r="AC7" s="498">
        <v>0</v>
      </c>
      <c r="AD7" s="498">
        <v>515</v>
      </c>
      <c r="AE7" s="498">
        <v>0</v>
      </c>
      <c r="AF7" s="498">
        <v>0</v>
      </c>
      <c r="AG7" s="498">
        <v>0</v>
      </c>
      <c r="AH7" s="502">
        <v>0</v>
      </c>
      <c r="AI7" s="502">
        <v>0</v>
      </c>
      <c r="AJ7" s="502">
        <v>26395</v>
      </c>
      <c r="AK7" s="498">
        <v>0</v>
      </c>
      <c r="AL7" s="498">
        <v>0</v>
      </c>
      <c r="AM7" s="498">
        <v>0</v>
      </c>
      <c r="AN7" s="498">
        <v>0</v>
      </c>
      <c r="AO7" s="498">
        <v>0</v>
      </c>
      <c r="AP7" s="498">
        <v>0</v>
      </c>
      <c r="AQ7" s="498">
        <v>0</v>
      </c>
      <c r="AR7" s="498">
        <v>0</v>
      </c>
      <c r="AS7" s="498">
        <v>0</v>
      </c>
      <c r="AT7" s="498">
        <v>0</v>
      </c>
      <c r="AU7" s="498">
        <v>0</v>
      </c>
      <c r="AV7" s="498">
        <v>0</v>
      </c>
      <c r="AW7" s="498">
        <v>0</v>
      </c>
      <c r="AX7" s="498">
        <v>0</v>
      </c>
      <c r="AY7" s="498">
        <v>0</v>
      </c>
      <c r="AZ7" s="498">
        <v>0</v>
      </c>
      <c r="BA7" s="498">
        <v>0</v>
      </c>
      <c r="BB7" s="498">
        <v>0</v>
      </c>
      <c r="BC7" s="498">
        <v>0</v>
      </c>
      <c r="BD7" s="498">
        <v>0</v>
      </c>
      <c r="BE7" s="498">
        <v>0</v>
      </c>
      <c r="BF7" s="498">
        <v>0</v>
      </c>
      <c r="BG7" s="498">
        <v>0</v>
      </c>
      <c r="BH7" s="498">
        <v>0</v>
      </c>
      <c r="BI7" s="498">
        <v>0</v>
      </c>
      <c r="BJ7" s="498">
        <v>0</v>
      </c>
      <c r="BK7" s="498">
        <v>0</v>
      </c>
      <c r="BL7" s="498">
        <v>0</v>
      </c>
      <c r="BM7" s="498">
        <v>0</v>
      </c>
      <c r="BN7" s="498">
        <v>0</v>
      </c>
      <c r="BO7" s="501">
        <v>1746</v>
      </c>
      <c r="BP7" s="501">
        <v>0</v>
      </c>
      <c r="BQ7" s="498">
        <v>0</v>
      </c>
      <c r="BR7" s="498">
        <v>0</v>
      </c>
      <c r="BS7" s="498">
        <v>0</v>
      </c>
      <c r="BT7" s="498">
        <v>0</v>
      </c>
      <c r="BU7" s="498">
        <v>0</v>
      </c>
      <c r="BV7" s="498">
        <v>0</v>
      </c>
      <c r="BW7" s="498">
        <v>0</v>
      </c>
      <c r="BX7" s="498">
        <v>0</v>
      </c>
      <c r="BY7" s="498">
        <v>0</v>
      </c>
      <c r="BZ7" s="498">
        <v>0</v>
      </c>
      <c r="CA7" s="498">
        <v>0</v>
      </c>
      <c r="CB7" s="498">
        <v>0</v>
      </c>
      <c r="CC7" s="498">
        <v>0</v>
      </c>
      <c r="CD7" s="498">
        <v>0</v>
      </c>
      <c r="CE7" s="498">
        <v>0</v>
      </c>
      <c r="CF7" s="498">
        <v>0</v>
      </c>
      <c r="CG7" s="498">
        <v>0</v>
      </c>
      <c r="CH7" s="498">
        <v>0</v>
      </c>
      <c r="CI7" s="498">
        <v>0</v>
      </c>
      <c r="CJ7" s="498">
        <v>0</v>
      </c>
      <c r="CK7" s="498">
        <v>2247</v>
      </c>
      <c r="CL7" s="498">
        <v>0</v>
      </c>
      <c r="CM7" s="498">
        <v>0</v>
      </c>
      <c r="CN7" s="498">
        <v>0</v>
      </c>
      <c r="CO7" s="498">
        <v>0</v>
      </c>
      <c r="CP7" s="498">
        <v>0</v>
      </c>
      <c r="CQ7" s="498">
        <v>459</v>
      </c>
      <c r="CR7" s="498">
        <v>436</v>
      </c>
      <c r="CS7" s="498">
        <v>159618</v>
      </c>
      <c r="CT7" s="498">
        <v>101895</v>
      </c>
      <c r="CU7" s="498">
        <v>55072</v>
      </c>
      <c r="CV7" s="498">
        <v>88786</v>
      </c>
      <c r="CW7" s="498">
        <v>0</v>
      </c>
      <c r="CX7" s="498">
        <v>0</v>
      </c>
      <c r="CY7" s="498">
        <v>0</v>
      </c>
      <c r="CZ7" s="498">
        <v>0</v>
      </c>
      <c r="DA7" s="498">
        <v>0</v>
      </c>
      <c r="DB7" s="498">
        <v>306</v>
      </c>
      <c r="DC7" s="498">
        <v>495613</v>
      </c>
      <c r="DD7" s="498">
        <v>122204</v>
      </c>
      <c r="DE7" s="498">
        <v>0</v>
      </c>
      <c r="DF7" s="498">
        <v>4711</v>
      </c>
      <c r="DG7" s="498">
        <v>0</v>
      </c>
      <c r="DH7" s="498">
        <v>0</v>
      </c>
      <c r="DI7" s="503">
        <v>26237828</v>
      </c>
      <c r="DJ7" s="504">
        <v>0</v>
      </c>
      <c r="DK7" s="498">
        <v>1395177</v>
      </c>
      <c r="DL7" s="498">
        <v>0</v>
      </c>
      <c r="DM7" s="498">
        <v>0</v>
      </c>
      <c r="DN7" s="498">
        <v>0</v>
      </c>
      <c r="DO7" s="498">
        <v>564124</v>
      </c>
      <c r="DP7" s="498">
        <v>83652</v>
      </c>
      <c r="DQ7" s="498">
        <v>2042953</v>
      </c>
      <c r="DR7" s="498">
        <v>28280781</v>
      </c>
      <c r="DS7" s="498">
        <v>17748772</v>
      </c>
      <c r="DT7" s="498">
        <v>19791725</v>
      </c>
      <c r="DU7" s="498">
        <v>46029553</v>
      </c>
      <c r="DV7" s="498">
        <v>-18226363</v>
      </c>
      <c r="DW7" s="505">
        <v>1565362</v>
      </c>
      <c r="DX7" s="506">
        <v>27803190</v>
      </c>
    </row>
    <row r="8" spans="2:128">
      <c r="B8" s="495" t="s">
        <v>446</v>
      </c>
      <c r="C8" s="496" t="s">
        <v>570</v>
      </c>
      <c r="D8" s="497">
        <v>5041945</v>
      </c>
      <c r="E8" s="498">
        <v>1669749</v>
      </c>
      <c r="F8" s="498">
        <v>0</v>
      </c>
      <c r="G8" s="498">
        <v>0</v>
      </c>
      <c r="H8" s="507">
        <v>0</v>
      </c>
      <c r="I8" s="508"/>
      <c r="J8" s="498">
        <v>0</v>
      </c>
      <c r="K8" s="498">
        <v>0</v>
      </c>
      <c r="L8" s="498">
        <v>0</v>
      </c>
      <c r="M8" s="498">
        <v>0</v>
      </c>
      <c r="N8" s="498">
        <v>0</v>
      </c>
      <c r="O8" s="498">
        <v>0</v>
      </c>
      <c r="P8" s="498">
        <v>0</v>
      </c>
      <c r="Q8" s="498">
        <v>0</v>
      </c>
      <c r="R8" s="498">
        <v>0</v>
      </c>
      <c r="S8" s="498">
        <v>0</v>
      </c>
      <c r="T8" s="498">
        <v>0</v>
      </c>
      <c r="U8" s="498">
        <v>0</v>
      </c>
      <c r="V8" s="498">
        <v>0</v>
      </c>
      <c r="W8" s="501">
        <v>0</v>
      </c>
      <c r="X8" s="498">
        <v>0</v>
      </c>
      <c r="Y8" s="498">
        <v>0</v>
      </c>
      <c r="Z8" s="498">
        <v>0</v>
      </c>
      <c r="AA8" s="498">
        <v>0</v>
      </c>
      <c r="AB8" s="498">
        <v>0</v>
      </c>
      <c r="AC8" s="498">
        <v>0</v>
      </c>
      <c r="AD8" s="498">
        <v>0</v>
      </c>
      <c r="AE8" s="498">
        <v>0</v>
      </c>
      <c r="AF8" s="498">
        <v>0</v>
      </c>
      <c r="AG8" s="498">
        <v>0</v>
      </c>
      <c r="AH8" s="502">
        <v>0</v>
      </c>
      <c r="AI8" s="502">
        <v>0</v>
      </c>
      <c r="AJ8" s="502">
        <v>0</v>
      </c>
      <c r="AK8" s="498">
        <v>0</v>
      </c>
      <c r="AL8" s="498">
        <v>0</v>
      </c>
      <c r="AM8" s="498">
        <v>0</v>
      </c>
      <c r="AN8" s="498">
        <v>0</v>
      </c>
      <c r="AO8" s="498">
        <v>0</v>
      </c>
      <c r="AP8" s="498">
        <v>0</v>
      </c>
      <c r="AQ8" s="498">
        <v>0</v>
      </c>
      <c r="AR8" s="498">
        <v>0</v>
      </c>
      <c r="AS8" s="498">
        <v>0</v>
      </c>
      <c r="AT8" s="498">
        <v>0</v>
      </c>
      <c r="AU8" s="498">
        <v>0</v>
      </c>
      <c r="AV8" s="498">
        <v>0</v>
      </c>
      <c r="AW8" s="498">
        <v>0</v>
      </c>
      <c r="AX8" s="498">
        <v>0</v>
      </c>
      <c r="AY8" s="498">
        <v>0</v>
      </c>
      <c r="AZ8" s="498">
        <v>0</v>
      </c>
      <c r="BA8" s="498">
        <v>0</v>
      </c>
      <c r="BB8" s="498">
        <v>0</v>
      </c>
      <c r="BC8" s="498">
        <v>0</v>
      </c>
      <c r="BD8" s="498">
        <v>0</v>
      </c>
      <c r="BE8" s="498">
        <v>0</v>
      </c>
      <c r="BF8" s="498">
        <v>0</v>
      </c>
      <c r="BG8" s="498">
        <v>0</v>
      </c>
      <c r="BH8" s="498">
        <v>0</v>
      </c>
      <c r="BI8" s="498">
        <v>0</v>
      </c>
      <c r="BJ8" s="498">
        <v>0</v>
      </c>
      <c r="BK8" s="498">
        <v>0</v>
      </c>
      <c r="BL8" s="498">
        <v>0</v>
      </c>
      <c r="BM8" s="498">
        <v>0</v>
      </c>
      <c r="BN8" s="498">
        <v>0</v>
      </c>
      <c r="BO8" s="501">
        <v>0</v>
      </c>
      <c r="BP8" s="501">
        <v>0</v>
      </c>
      <c r="BQ8" s="498">
        <v>0</v>
      </c>
      <c r="BR8" s="498">
        <v>0</v>
      </c>
      <c r="BS8" s="498">
        <v>0</v>
      </c>
      <c r="BT8" s="498">
        <v>0</v>
      </c>
      <c r="BU8" s="498">
        <v>0</v>
      </c>
      <c r="BV8" s="498">
        <v>0</v>
      </c>
      <c r="BW8" s="498">
        <v>0</v>
      </c>
      <c r="BX8" s="498">
        <v>0</v>
      </c>
      <c r="BY8" s="498">
        <v>0</v>
      </c>
      <c r="BZ8" s="498">
        <v>0</v>
      </c>
      <c r="CA8" s="498">
        <v>0</v>
      </c>
      <c r="CB8" s="498">
        <v>0</v>
      </c>
      <c r="CC8" s="498">
        <v>0</v>
      </c>
      <c r="CD8" s="498">
        <v>0</v>
      </c>
      <c r="CE8" s="498">
        <v>0</v>
      </c>
      <c r="CF8" s="498">
        <v>0</v>
      </c>
      <c r="CG8" s="498">
        <v>0</v>
      </c>
      <c r="CH8" s="498">
        <v>0</v>
      </c>
      <c r="CI8" s="498">
        <v>0</v>
      </c>
      <c r="CJ8" s="498">
        <v>0</v>
      </c>
      <c r="CK8" s="498">
        <v>0</v>
      </c>
      <c r="CL8" s="498">
        <v>0</v>
      </c>
      <c r="CM8" s="498">
        <v>0</v>
      </c>
      <c r="CN8" s="498">
        <v>0</v>
      </c>
      <c r="CO8" s="498">
        <v>0</v>
      </c>
      <c r="CP8" s="498">
        <v>0</v>
      </c>
      <c r="CQ8" s="498">
        <v>0</v>
      </c>
      <c r="CR8" s="498">
        <v>160720</v>
      </c>
      <c r="CS8" s="498">
        <v>0</v>
      </c>
      <c r="CT8" s="498">
        <v>0</v>
      </c>
      <c r="CU8" s="498">
        <v>0</v>
      </c>
      <c r="CV8" s="498">
        <v>0</v>
      </c>
      <c r="CW8" s="498">
        <v>0</v>
      </c>
      <c r="CX8" s="498">
        <v>0</v>
      </c>
      <c r="CY8" s="498">
        <v>0</v>
      </c>
      <c r="CZ8" s="498">
        <v>0</v>
      </c>
      <c r="DA8" s="498">
        <v>0</v>
      </c>
      <c r="DB8" s="498">
        <v>322277</v>
      </c>
      <c r="DC8" s="498">
        <v>0</v>
      </c>
      <c r="DD8" s="498">
        <v>0</v>
      </c>
      <c r="DE8" s="498">
        <v>0</v>
      </c>
      <c r="DF8" s="498">
        <v>0</v>
      </c>
      <c r="DG8" s="498">
        <v>0</v>
      </c>
      <c r="DH8" s="498">
        <v>0</v>
      </c>
      <c r="DI8" s="503">
        <v>7194691</v>
      </c>
      <c r="DJ8" s="504">
        <v>0</v>
      </c>
      <c r="DK8" s="498">
        <v>1508013</v>
      </c>
      <c r="DL8" s="498">
        <v>0</v>
      </c>
      <c r="DM8" s="498">
        <v>0</v>
      </c>
      <c r="DN8" s="498">
        <v>0</v>
      </c>
      <c r="DO8" s="498">
        <v>0</v>
      </c>
      <c r="DP8" s="498">
        <v>0</v>
      </c>
      <c r="DQ8" s="498">
        <v>1508013</v>
      </c>
      <c r="DR8" s="498">
        <v>8702704</v>
      </c>
      <c r="DS8" s="498">
        <v>0</v>
      </c>
      <c r="DT8" s="498">
        <v>1508013</v>
      </c>
      <c r="DU8" s="498">
        <v>8702704</v>
      </c>
      <c r="DV8" s="498">
        <v>-35830</v>
      </c>
      <c r="DW8" s="505">
        <v>1472183</v>
      </c>
      <c r="DX8" s="506">
        <v>8666874</v>
      </c>
    </row>
    <row r="9" spans="2:128" ht="12.75" thickBot="1">
      <c r="B9" s="495" t="s">
        <v>447</v>
      </c>
      <c r="C9" s="496" t="s">
        <v>571</v>
      </c>
      <c r="D9" s="497">
        <v>2534</v>
      </c>
      <c r="E9" s="498">
        <v>0</v>
      </c>
      <c r="F9" s="498">
        <v>0</v>
      </c>
      <c r="G9" s="498">
        <v>675941</v>
      </c>
      <c r="H9" s="509">
        <v>1409</v>
      </c>
      <c r="I9" s="510">
        <f>SUM(H6:H9)</f>
        <v>1409</v>
      </c>
      <c r="J9" s="498">
        <v>0</v>
      </c>
      <c r="K9" s="498">
        <v>741</v>
      </c>
      <c r="L9" s="498">
        <v>0</v>
      </c>
      <c r="M9" s="498">
        <v>101618</v>
      </c>
      <c r="N9" s="498">
        <v>0</v>
      </c>
      <c r="O9" s="498">
        <v>6106</v>
      </c>
      <c r="P9" s="498">
        <v>0</v>
      </c>
      <c r="Q9" s="498">
        <v>49</v>
      </c>
      <c r="R9" s="498">
        <v>0</v>
      </c>
      <c r="S9" s="498">
        <v>5073123</v>
      </c>
      <c r="T9" s="498">
        <v>150</v>
      </c>
      <c r="U9" s="498">
        <v>25299</v>
      </c>
      <c r="V9" s="498">
        <v>169</v>
      </c>
      <c r="W9" s="501">
        <v>0</v>
      </c>
      <c r="X9" s="498">
        <v>0</v>
      </c>
      <c r="Y9" s="498">
        <v>15009</v>
      </c>
      <c r="Z9" s="498">
        <v>0</v>
      </c>
      <c r="AA9" s="498">
        <v>0</v>
      </c>
      <c r="AB9" s="498">
        <v>0</v>
      </c>
      <c r="AC9" s="498">
        <v>0</v>
      </c>
      <c r="AD9" s="498">
        <v>0</v>
      </c>
      <c r="AE9" s="498">
        <v>4868</v>
      </c>
      <c r="AF9" s="498">
        <v>0</v>
      </c>
      <c r="AG9" s="498">
        <v>0</v>
      </c>
      <c r="AH9" s="502">
        <v>0</v>
      </c>
      <c r="AI9" s="502">
        <v>0</v>
      </c>
      <c r="AJ9" s="502">
        <v>5855</v>
      </c>
      <c r="AK9" s="498">
        <v>0</v>
      </c>
      <c r="AL9" s="498">
        <v>0</v>
      </c>
      <c r="AM9" s="498">
        <v>0</v>
      </c>
      <c r="AN9" s="498">
        <v>0</v>
      </c>
      <c r="AO9" s="498">
        <v>0</v>
      </c>
      <c r="AP9" s="498">
        <v>0</v>
      </c>
      <c r="AQ9" s="498">
        <v>3</v>
      </c>
      <c r="AR9" s="498">
        <v>0</v>
      </c>
      <c r="AS9" s="498">
        <v>0</v>
      </c>
      <c r="AT9" s="498">
        <v>0</v>
      </c>
      <c r="AU9" s="498">
        <v>0</v>
      </c>
      <c r="AV9" s="498">
        <v>0</v>
      </c>
      <c r="AW9" s="498">
        <v>0</v>
      </c>
      <c r="AX9" s="498">
        <v>0</v>
      </c>
      <c r="AY9" s="498">
        <v>0</v>
      </c>
      <c r="AZ9" s="498">
        <v>0</v>
      </c>
      <c r="BA9" s="498">
        <v>0</v>
      </c>
      <c r="BB9" s="498">
        <v>0</v>
      </c>
      <c r="BC9" s="498">
        <v>0</v>
      </c>
      <c r="BD9" s="498">
        <v>0</v>
      </c>
      <c r="BE9" s="498">
        <v>0</v>
      </c>
      <c r="BF9" s="498">
        <v>0</v>
      </c>
      <c r="BG9" s="498">
        <v>0</v>
      </c>
      <c r="BH9" s="498">
        <v>0</v>
      </c>
      <c r="BI9" s="498">
        <v>0</v>
      </c>
      <c r="BJ9" s="498">
        <v>0</v>
      </c>
      <c r="BK9" s="498">
        <v>0</v>
      </c>
      <c r="BL9" s="498">
        <v>2408</v>
      </c>
      <c r="BM9" s="498">
        <v>0</v>
      </c>
      <c r="BN9" s="498">
        <v>0</v>
      </c>
      <c r="BO9" s="501">
        <v>3365</v>
      </c>
      <c r="BP9" s="501">
        <v>0</v>
      </c>
      <c r="BQ9" s="498">
        <v>4680</v>
      </c>
      <c r="BR9" s="498">
        <v>1484</v>
      </c>
      <c r="BS9" s="498">
        <v>14352</v>
      </c>
      <c r="BT9" s="498">
        <v>2156</v>
      </c>
      <c r="BU9" s="498">
        <v>0</v>
      </c>
      <c r="BV9" s="498">
        <v>0</v>
      </c>
      <c r="BW9" s="498">
        <v>0</v>
      </c>
      <c r="BX9" s="498">
        <v>0</v>
      </c>
      <c r="BY9" s="498">
        <v>0</v>
      </c>
      <c r="BZ9" s="498">
        <v>0</v>
      </c>
      <c r="CA9" s="498">
        <v>0</v>
      </c>
      <c r="CB9" s="498">
        <v>0</v>
      </c>
      <c r="CC9" s="498">
        <v>0</v>
      </c>
      <c r="CD9" s="498">
        <v>0</v>
      </c>
      <c r="CE9" s="498">
        <v>0</v>
      </c>
      <c r="CF9" s="498">
        <v>0</v>
      </c>
      <c r="CG9" s="498">
        <v>0</v>
      </c>
      <c r="CH9" s="498">
        <v>0</v>
      </c>
      <c r="CI9" s="498">
        <v>0</v>
      </c>
      <c r="CJ9" s="498">
        <v>0</v>
      </c>
      <c r="CK9" s="498">
        <v>0</v>
      </c>
      <c r="CL9" s="498">
        <v>0</v>
      </c>
      <c r="CM9" s="498">
        <v>0</v>
      </c>
      <c r="CN9" s="498">
        <v>0</v>
      </c>
      <c r="CO9" s="498">
        <v>0</v>
      </c>
      <c r="CP9" s="498">
        <v>0</v>
      </c>
      <c r="CQ9" s="498">
        <v>413</v>
      </c>
      <c r="CR9" s="498">
        <v>0</v>
      </c>
      <c r="CS9" s="498">
        <v>0</v>
      </c>
      <c r="CT9" s="498">
        <v>3310</v>
      </c>
      <c r="CU9" s="498">
        <v>6161</v>
      </c>
      <c r="CV9" s="498">
        <v>9434</v>
      </c>
      <c r="CW9" s="498">
        <v>0</v>
      </c>
      <c r="CX9" s="498">
        <v>0</v>
      </c>
      <c r="CY9" s="498">
        <v>0</v>
      </c>
      <c r="CZ9" s="498">
        <v>0</v>
      </c>
      <c r="DA9" s="498">
        <v>0</v>
      </c>
      <c r="DB9" s="498">
        <v>0</v>
      </c>
      <c r="DC9" s="498">
        <v>68485</v>
      </c>
      <c r="DD9" s="498">
        <v>27555</v>
      </c>
      <c r="DE9" s="498">
        <v>0</v>
      </c>
      <c r="DF9" s="498">
        <v>1129</v>
      </c>
      <c r="DG9" s="498">
        <v>0</v>
      </c>
      <c r="DH9" s="498">
        <v>0</v>
      </c>
      <c r="DI9" s="503">
        <v>6057806</v>
      </c>
      <c r="DJ9" s="504">
        <v>26799</v>
      </c>
      <c r="DK9" s="498">
        <v>1157695</v>
      </c>
      <c r="DL9" s="498">
        <v>0</v>
      </c>
      <c r="DM9" s="498">
        <v>0</v>
      </c>
      <c r="DN9" s="498">
        <v>0</v>
      </c>
      <c r="DO9" s="498">
        <v>0</v>
      </c>
      <c r="DP9" s="498">
        <v>2104708</v>
      </c>
      <c r="DQ9" s="498">
        <v>3289202</v>
      </c>
      <c r="DR9" s="498">
        <v>9347008</v>
      </c>
      <c r="DS9" s="498">
        <v>179821</v>
      </c>
      <c r="DT9" s="498">
        <v>3469023</v>
      </c>
      <c r="DU9" s="498">
        <v>9526829</v>
      </c>
      <c r="DV9" s="498">
        <v>-2171816</v>
      </c>
      <c r="DW9" s="505">
        <v>1297207</v>
      </c>
      <c r="DX9" s="506">
        <v>7355013</v>
      </c>
    </row>
    <row r="10" spans="2:128" ht="12.75" thickTop="1">
      <c r="B10" s="511" t="s">
        <v>448</v>
      </c>
      <c r="C10" s="512" t="s">
        <v>572</v>
      </c>
      <c r="D10" s="513">
        <v>0</v>
      </c>
      <c r="E10" s="514">
        <v>0</v>
      </c>
      <c r="F10" s="514">
        <v>0</v>
      </c>
      <c r="G10" s="515">
        <v>0</v>
      </c>
      <c r="H10" s="416">
        <v>607586</v>
      </c>
      <c r="I10" s="415">
        <f>H10</f>
        <v>607586</v>
      </c>
      <c r="J10" s="513">
        <v>0</v>
      </c>
      <c r="K10" s="514">
        <v>0</v>
      </c>
      <c r="L10" s="515">
        <v>0</v>
      </c>
      <c r="M10" s="513">
        <v>5471442</v>
      </c>
      <c r="N10" s="514">
        <v>0</v>
      </c>
      <c r="O10" s="514">
        <v>7104</v>
      </c>
      <c r="P10" s="514">
        <v>0</v>
      </c>
      <c r="Q10" s="513">
        <v>13</v>
      </c>
      <c r="R10" s="515">
        <v>0</v>
      </c>
      <c r="S10" s="513">
        <v>0</v>
      </c>
      <c r="T10" s="514">
        <v>0</v>
      </c>
      <c r="U10" s="514">
        <v>0</v>
      </c>
      <c r="V10" s="515">
        <v>0</v>
      </c>
      <c r="W10" s="421">
        <v>0</v>
      </c>
      <c r="X10" s="513">
        <v>64</v>
      </c>
      <c r="Y10" s="514">
        <v>0</v>
      </c>
      <c r="Z10" s="514">
        <v>0</v>
      </c>
      <c r="AA10" s="514">
        <v>0</v>
      </c>
      <c r="AB10" s="514">
        <v>0</v>
      </c>
      <c r="AC10" s="514">
        <v>0</v>
      </c>
      <c r="AD10" s="514">
        <v>1887</v>
      </c>
      <c r="AE10" s="515">
        <v>0</v>
      </c>
      <c r="AF10" s="513">
        <v>0</v>
      </c>
      <c r="AG10" s="515">
        <v>0</v>
      </c>
      <c r="AH10" s="516">
        <v>0</v>
      </c>
      <c r="AI10" s="517">
        <v>0</v>
      </c>
      <c r="AJ10" s="518">
        <v>0</v>
      </c>
      <c r="AK10" s="513">
        <v>0</v>
      </c>
      <c r="AL10" s="514">
        <v>0</v>
      </c>
      <c r="AM10" s="514">
        <v>0</v>
      </c>
      <c r="AN10" s="515">
        <v>0</v>
      </c>
      <c r="AO10" s="513">
        <v>0</v>
      </c>
      <c r="AP10" s="514">
        <v>0</v>
      </c>
      <c r="AQ10" s="514">
        <v>0</v>
      </c>
      <c r="AR10" s="515">
        <v>0</v>
      </c>
      <c r="AS10" s="513">
        <v>0</v>
      </c>
      <c r="AT10" s="515">
        <v>0</v>
      </c>
      <c r="AU10" s="513">
        <v>0</v>
      </c>
      <c r="AV10" s="515">
        <v>0</v>
      </c>
      <c r="AW10" s="513">
        <v>0</v>
      </c>
      <c r="AX10" s="514">
        <v>0</v>
      </c>
      <c r="AY10" s="514">
        <v>0</v>
      </c>
      <c r="AZ10" s="515">
        <v>0</v>
      </c>
      <c r="BA10" s="513">
        <v>0</v>
      </c>
      <c r="BB10" s="514">
        <v>0</v>
      </c>
      <c r="BC10" s="514">
        <v>0</v>
      </c>
      <c r="BD10" s="515">
        <v>0</v>
      </c>
      <c r="BE10" s="513">
        <v>0</v>
      </c>
      <c r="BF10" s="515">
        <v>0</v>
      </c>
      <c r="BG10" s="513">
        <v>0</v>
      </c>
      <c r="BH10" s="515">
        <v>0</v>
      </c>
      <c r="BI10" s="513">
        <v>0</v>
      </c>
      <c r="BJ10" s="514">
        <v>0</v>
      </c>
      <c r="BK10" s="514">
        <v>0</v>
      </c>
      <c r="BL10" s="514">
        <v>0</v>
      </c>
      <c r="BM10" s="515">
        <v>0</v>
      </c>
      <c r="BN10" s="519">
        <v>0</v>
      </c>
      <c r="BO10" s="516">
        <v>88148</v>
      </c>
      <c r="BP10" s="518">
        <v>0</v>
      </c>
      <c r="BQ10" s="513">
        <v>0</v>
      </c>
      <c r="BR10" s="514">
        <v>0</v>
      </c>
      <c r="BS10" s="514">
        <v>0</v>
      </c>
      <c r="BT10" s="515">
        <v>0</v>
      </c>
      <c r="BU10" s="513">
        <v>0</v>
      </c>
      <c r="BV10" s="515">
        <v>0</v>
      </c>
      <c r="BW10" s="513">
        <v>0</v>
      </c>
      <c r="BX10" s="515">
        <v>0</v>
      </c>
      <c r="BY10" s="519">
        <v>0</v>
      </c>
      <c r="BZ10" s="519">
        <v>0</v>
      </c>
      <c r="CA10" s="513">
        <v>0</v>
      </c>
      <c r="CB10" s="514">
        <v>0</v>
      </c>
      <c r="CC10" s="515">
        <v>0</v>
      </c>
      <c r="CD10" s="513">
        <v>0</v>
      </c>
      <c r="CE10" s="514">
        <v>0</v>
      </c>
      <c r="CF10" s="514">
        <v>0</v>
      </c>
      <c r="CG10" s="514">
        <v>0</v>
      </c>
      <c r="CH10" s="514">
        <v>0</v>
      </c>
      <c r="CI10" s="514">
        <v>0</v>
      </c>
      <c r="CJ10" s="514">
        <v>0</v>
      </c>
      <c r="CK10" s="515">
        <v>962</v>
      </c>
      <c r="CL10" s="513">
        <v>0</v>
      </c>
      <c r="CM10" s="514">
        <v>0</v>
      </c>
      <c r="CN10" s="514">
        <v>0</v>
      </c>
      <c r="CO10" s="514">
        <v>0</v>
      </c>
      <c r="CP10" s="515">
        <v>0</v>
      </c>
      <c r="CQ10" s="519">
        <v>843</v>
      </c>
      <c r="CR10" s="513">
        <v>0</v>
      </c>
      <c r="CS10" s="515">
        <v>0</v>
      </c>
      <c r="CT10" s="513">
        <v>112692</v>
      </c>
      <c r="CU10" s="514">
        <v>63124</v>
      </c>
      <c r="CV10" s="515">
        <v>103348</v>
      </c>
      <c r="CW10" s="519">
        <v>0</v>
      </c>
      <c r="CX10" s="513">
        <v>0</v>
      </c>
      <c r="CY10" s="514">
        <v>0</v>
      </c>
      <c r="CZ10" s="514">
        <v>0</v>
      </c>
      <c r="DA10" s="515">
        <v>0</v>
      </c>
      <c r="DB10" s="513">
        <v>1135</v>
      </c>
      <c r="DC10" s="514">
        <v>500693</v>
      </c>
      <c r="DD10" s="514">
        <v>158434</v>
      </c>
      <c r="DE10" s="514">
        <v>0</v>
      </c>
      <c r="DF10" s="515">
        <v>6513</v>
      </c>
      <c r="DG10" s="519">
        <v>0</v>
      </c>
      <c r="DH10" s="519">
        <v>0</v>
      </c>
      <c r="DI10" s="422">
        <v>7123988</v>
      </c>
      <c r="DJ10" s="520">
        <v>139299</v>
      </c>
      <c r="DK10" s="421">
        <v>2563995</v>
      </c>
      <c r="DL10" s="513">
        <v>0</v>
      </c>
      <c r="DM10" s="515">
        <v>0</v>
      </c>
      <c r="DN10" s="421">
        <v>0</v>
      </c>
      <c r="DO10" s="421">
        <v>0</v>
      </c>
      <c r="DP10" s="421">
        <v>66012</v>
      </c>
      <c r="DQ10" s="421">
        <v>2769306</v>
      </c>
      <c r="DR10" s="421">
        <v>9893294</v>
      </c>
      <c r="DS10" s="421">
        <v>17496527</v>
      </c>
      <c r="DT10" s="421">
        <v>20265833</v>
      </c>
      <c r="DU10" s="421">
        <v>27389821</v>
      </c>
      <c r="DV10" s="421">
        <v>-2905093</v>
      </c>
      <c r="DW10" s="422">
        <v>17360740</v>
      </c>
      <c r="DX10" s="521">
        <v>24484728</v>
      </c>
    </row>
    <row r="11" spans="2:128" s="535" customFormat="1" ht="12.75" thickBot="1">
      <c r="B11" s="522"/>
      <c r="C11" s="523"/>
      <c r="D11" s="524"/>
      <c r="E11" s="525"/>
      <c r="F11" s="525"/>
      <c r="G11" s="526">
        <f>SUM(D10:G10)</f>
        <v>0</v>
      </c>
      <c r="H11" s="527"/>
      <c r="I11" s="527">
        <f>H10</f>
        <v>607586</v>
      </c>
      <c r="J11" s="524"/>
      <c r="K11" s="525"/>
      <c r="L11" s="526">
        <f>SUM(J10:L10)</f>
        <v>0</v>
      </c>
      <c r="M11" s="524"/>
      <c r="N11" s="525"/>
      <c r="O11" s="525"/>
      <c r="P11" s="525">
        <f>SUM(M10:P10)</f>
        <v>5478546</v>
      </c>
      <c r="Q11" s="524"/>
      <c r="R11" s="526">
        <f>SUM(Q10:R10)</f>
        <v>13</v>
      </c>
      <c r="S11" s="524"/>
      <c r="T11" s="525"/>
      <c r="U11" s="525"/>
      <c r="V11" s="526">
        <f>SUM(S10:V10)</f>
        <v>0</v>
      </c>
      <c r="W11" s="527"/>
      <c r="X11" s="524"/>
      <c r="Y11" s="525"/>
      <c r="Z11" s="525"/>
      <c r="AA11" s="525"/>
      <c r="AB11" s="525"/>
      <c r="AC11" s="525"/>
      <c r="AD11" s="525"/>
      <c r="AE11" s="526">
        <f>SUM(X10:AE10)</f>
        <v>1951</v>
      </c>
      <c r="AF11" s="524"/>
      <c r="AG11" s="526">
        <f>SUM(AF10:AG10)</f>
        <v>0</v>
      </c>
      <c r="AH11" s="528"/>
      <c r="AI11" s="529"/>
      <c r="AJ11" s="530"/>
      <c r="AK11" s="524"/>
      <c r="AL11" s="525"/>
      <c r="AM11" s="525"/>
      <c r="AN11" s="526">
        <f>SUM(AK10:AN10)</f>
        <v>0</v>
      </c>
      <c r="AO11" s="524"/>
      <c r="AP11" s="525"/>
      <c r="AQ11" s="525"/>
      <c r="AR11" s="526">
        <f>SUM(AO10:AR10)</f>
        <v>0</v>
      </c>
      <c r="AS11" s="524"/>
      <c r="AT11" s="526">
        <f>SUM(AS10:AT10)</f>
        <v>0</v>
      </c>
      <c r="AU11" s="524"/>
      <c r="AV11" s="526">
        <f>SUM(AU10:AV10)</f>
        <v>0</v>
      </c>
      <c r="AW11" s="524"/>
      <c r="AX11" s="525"/>
      <c r="AY11" s="525"/>
      <c r="AZ11" s="526">
        <f>SUM(AW10:AZ10)</f>
        <v>0</v>
      </c>
      <c r="BA11" s="524"/>
      <c r="BB11" s="525"/>
      <c r="BC11" s="525"/>
      <c r="BD11" s="526">
        <f>SUM(BA10:BD10)</f>
        <v>0</v>
      </c>
      <c r="BE11" s="524"/>
      <c r="BF11" s="526">
        <f>SUM(BE10:BF10)</f>
        <v>0</v>
      </c>
      <c r="BG11" s="524"/>
      <c r="BH11" s="526">
        <f>SUM(BG10:BH10)</f>
        <v>0</v>
      </c>
      <c r="BI11" s="524"/>
      <c r="BJ11" s="525"/>
      <c r="BK11" s="525"/>
      <c r="BL11" s="525"/>
      <c r="BM11" s="526">
        <f>SUM(BI10:BM10)</f>
        <v>0</v>
      </c>
      <c r="BN11" s="531">
        <f>BN10</f>
        <v>0</v>
      </c>
      <c r="BO11" s="528">
        <f>BO10+BP10+AJ10+AI10+AH10+W10</f>
        <v>88148</v>
      </c>
      <c r="BP11" s="530"/>
      <c r="BQ11" s="524"/>
      <c r="BR11" s="525"/>
      <c r="BS11" s="525"/>
      <c r="BT11" s="526">
        <f>SUM(BQ10:BT10)</f>
        <v>0</v>
      </c>
      <c r="BU11" s="524"/>
      <c r="BV11" s="526">
        <f>SUM(BU10:BV10)</f>
        <v>0</v>
      </c>
      <c r="BW11" s="524"/>
      <c r="BX11" s="526">
        <f>SUM(BW10:BX10)</f>
        <v>0</v>
      </c>
      <c r="BY11" s="531">
        <f>BY10</f>
        <v>0</v>
      </c>
      <c r="BZ11" s="531">
        <f>BZ10</f>
        <v>0</v>
      </c>
      <c r="CA11" s="524"/>
      <c r="CB11" s="525"/>
      <c r="CC11" s="526">
        <f>SUM(CA10:CC10)</f>
        <v>0</v>
      </c>
      <c r="CD11" s="524"/>
      <c r="CE11" s="525"/>
      <c r="CF11" s="525"/>
      <c r="CG11" s="525"/>
      <c r="CH11" s="525"/>
      <c r="CI11" s="525"/>
      <c r="CJ11" s="525"/>
      <c r="CK11" s="526">
        <f>SUM(CD10:CK10)</f>
        <v>962</v>
      </c>
      <c r="CL11" s="524"/>
      <c r="CM11" s="525"/>
      <c r="CN11" s="525"/>
      <c r="CO11" s="525"/>
      <c r="CP11" s="526">
        <f>SUM(CL10:CP10)</f>
        <v>0</v>
      </c>
      <c r="CQ11" s="531">
        <f>CQ10</f>
        <v>843</v>
      </c>
      <c r="CR11" s="524"/>
      <c r="CS11" s="526">
        <f>SUM(CR10:CS10)</f>
        <v>0</v>
      </c>
      <c r="CT11" s="524"/>
      <c r="CU11" s="525"/>
      <c r="CV11" s="526">
        <f>SUM(CT10:CV10)</f>
        <v>279164</v>
      </c>
      <c r="CW11" s="531">
        <f>CW10</f>
        <v>0</v>
      </c>
      <c r="CX11" s="524"/>
      <c r="CY11" s="525"/>
      <c r="CZ11" s="525"/>
      <c r="DA11" s="526">
        <f>SUM(CX10:DA10)</f>
        <v>0</v>
      </c>
      <c r="DB11" s="524"/>
      <c r="DC11" s="525"/>
      <c r="DD11" s="525"/>
      <c r="DE11" s="525"/>
      <c r="DF11" s="526">
        <f>SUM(DB10:DF10)</f>
        <v>666775</v>
      </c>
      <c r="DG11" s="531">
        <f>DG10</f>
        <v>0</v>
      </c>
      <c r="DH11" s="531">
        <f>DH10</f>
        <v>0</v>
      </c>
      <c r="DI11" s="532">
        <f>DI10</f>
        <v>7123988</v>
      </c>
      <c r="DJ11" s="533">
        <f>DJ10</f>
        <v>139299</v>
      </c>
      <c r="DK11" s="527">
        <f>DK10</f>
        <v>2563995</v>
      </c>
      <c r="DL11" s="524"/>
      <c r="DM11" s="526">
        <f>SUM(DL10:DM10)</f>
        <v>0</v>
      </c>
      <c r="DN11" s="527">
        <f t="shared" ref="DN11:DX11" si="0">DN10</f>
        <v>0</v>
      </c>
      <c r="DO11" s="527">
        <f t="shared" si="0"/>
        <v>0</v>
      </c>
      <c r="DP11" s="527">
        <f t="shared" si="0"/>
        <v>66012</v>
      </c>
      <c r="DQ11" s="527">
        <f t="shared" si="0"/>
        <v>2769306</v>
      </c>
      <c r="DR11" s="527">
        <f t="shared" si="0"/>
        <v>9893294</v>
      </c>
      <c r="DS11" s="527">
        <f t="shared" si="0"/>
        <v>17496527</v>
      </c>
      <c r="DT11" s="527">
        <f t="shared" si="0"/>
        <v>20265833</v>
      </c>
      <c r="DU11" s="527">
        <f t="shared" si="0"/>
        <v>27389821</v>
      </c>
      <c r="DV11" s="527">
        <f t="shared" si="0"/>
        <v>-2905093</v>
      </c>
      <c r="DW11" s="532">
        <f t="shared" si="0"/>
        <v>17360740</v>
      </c>
      <c r="DX11" s="534">
        <f t="shared" si="0"/>
        <v>24484728</v>
      </c>
    </row>
    <row r="12" spans="2:128" ht="12.75" thickTop="1">
      <c r="B12" s="536" t="s">
        <v>449</v>
      </c>
      <c r="C12" s="537" t="s">
        <v>573</v>
      </c>
      <c r="D12" s="497">
        <v>0</v>
      </c>
      <c r="E12" s="498">
        <v>0</v>
      </c>
      <c r="F12" s="498">
        <v>0</v>
      </c>
      <c r="G12" s="498">
        <v>0</v>
      </c>
      <c r="H12" s="499">
        <v>0</v>
      </c>
      <c r="I12" s="500"/>
      <c r="J12" s="538">
        <v>0</v>
      </c>
      <c r="K12" s="538">
        <v>0</v>
      </c>
      <c r="L12" s="538">
        <v>0</v>
      </c>
      <c r="M12" s="539">
        <v>0</v>
      </c>
      <c r="N12" s="539">
        <v>0</v>
      </c>
      <c r="O12" s="539">
        <v>0</v>
      </c>
      <c r="P12" s="539">
        <v>0</v>
      </c>
      <c r="Q12" s="540">
        <v>0</v>
      </c>
      <c r="R12" s="540">
        <v>0</v>
      </c>
      <c r="S12" s="541">
        <v>0</v>
      </c>
      <c r="T12" s="541">
        <v>0</v>
      </c>
      <c r="U12" s="541">
        <v>0</v>
      </c>
      <c r="V12" s="541">
        <v>0</v>
      </c>
      <c r="W12" s="501">
        <v>0</v>
      </c>
      <c r="X12" s="542">
        <v>0</v>
      </c>
      <c r="Y12" s="542">
        <v>0</v>
      </c>
      <c r="Z12" s="542">
        <v>0</v>
      </c>
      <c r="AA12" s="542">
        <v>0</v>
      </c>
      <c r="AB12" s="542">
        <v>0</v>
      </c>
      <c r="AC12" s="542">
        <v>0</v>
      </c>
      <c r="AD12" s="542">
        <v>0</v>
      </c>
      <c r="AE12" s="542">
        <v>0</v>
      </c>
      <c r="AF12" s="543">
        <v>0</v>
      </c>
      <c r="AG12" s="543">
        <v>0</v>
      </c>
      <c r="AH12" s="544">
        <v>0</v>
      </c>
      <c r="AI12" s="544">
        <v>0</v>
      </c>
      <c r="AJ12" s="544">
        <v>0</v>
      </c>
      <c r="AK12" s="545">
        <v>0</v>
      </c>
      <c r="AL12" s="545">
        <v>0</v>
      </c>
      <c r="AM12" s="545">
        <v>0</v>
      </c>
      <c r="AN12" s="545">
        <v>0</v>
      </c>
      <c r="AO12" s="546">
        <v>0</v>
      </c>
      <c r="AP12" s="546">
        <v>0</v>
      </c>
      <c r="AQ12" s="546">
        <v>0</v>
      </c>
      <c r="AR12" s="546">
        <v>0</v>
      </c>
      <c r="AS12" s="547">
        <v>0</v>
      </c>
      <c r="AT12" s="547">
        <v>0</v>
      </c>
      <c r="AU12" s="548">
        <v>0</v>
      </c>
      <c r="AV12" s="548">
        <v>0</v>
      </c>
      <c r="AW12" s="549">
        <v>0</v>
      </c>
      <c r="AX12" s="549">
        <v>0</v>
      </c>
      <c r="AY12" s="549">
        <v>0</v>
      </c>
      <c r="AZ12" s="549">
        <v>0</v>
      </c>
      <c r="BA12" s="550">
        <v>0</v>
      </c>
      <c r="BB12" s="550">
        <v>0</v>
      </c>
      <c r="BC12" s="550">
        <v>0</v>
      </c>
      <c r="BD12" s="550">
        <v>0</v>
      </c>
      <c r="BE12" s="551">
        <v>0</v>
      </c>
      <c r="BF12" s="551">
        <v>0</v>
      </c>
      <c r="BG12" s="552">
        <v>0</v>
      </c>
      <c r="BH12" s="552">
        <v>0</v>
      </c>
      <c r="BI12" s="553">
        <v>0</v>
      </c>
      <c r="BJ12" s="553">
        <v>0</v>
      </c>
      <c r="BK12" s="553">
        <v>0</v>
      </c>
      <c r="BL12" s="553">
        <v>0</v>
      </c>
      <c r="BM12" s="553">
        <v>0</v>
      </c>
      <c r="BN12" s="554">
        <v>0</v>
      </c>
      <c r="BO12" s="501">
        <v>0</v>
      </c>
      <c r="BP12" s="501">
        <v>0</v>
      </c>
      <c r="BQ12" s="555">
        <v>0</v>
      </c>
      <c r="BR12" s="555">
        <v>0</v>
      </c>
      <c r="BS12" s="555">
        <v>0</v>
      </c>
      <c r="BT12" s="555">
        <v>0</v>
      </c>
      <c r="BU12" s="556">
        <v>0</v>
      </c>
      <c r="BV12" s="556">
        <v>0</v>
      </c>
      <c r="BW12" s="557">
        <v>0</v>
      </c>
      <c r="BX12" s="557">
        <v>0</v>
      </c>
      <c r="BY12" s="538">
        <v>0</v>
      </c>
      <c r="BZ12" s="538">
        <v>0</v>
      </c>
      <c r="CA12" s="538">
        <v>0</v>
      </c>
      <c r="CB12" s="538">
        <v>0</v>
      </c>
      <c r="CC12" s="538">
        <v>0</v>
      </c>
      <c r="CD12" s="539">
        <v>0</v>
      </c>
      <c r="CE12" s="539">
        <v>0</v>
      </c>
      <c r="CF12" s="539">
        <v>0</v>
      </c>
      <c r="CG12" s="539">
        <v>0</v>
      </c>
      <c r="CH12" s="539">
        <v>0</v>
      </c>
      <c r="CI12" s="539">
        <v>0</v>
      </c>
      <c r="CJ12" s="539">
        <v>0</v>
      </c>
      <c r="CK12" s="539">
        <v>0</v>
      </c>
      <c r="CL12" s="540">
        <v>0</v>
      </c>
      <c r="CM12" s="540">
        <v>0</v>
      </c>
      <c r="CN12" s="540">
        <v>0</v>
      </c>
      <c r="CO12" s="540">
        <v>0</v>
      </c>
      <c r="CP12" s="540">
        <v>0</v>
      </c>
      <c r="CQ12" s="538">
        <v>0</v>
      </c>
      <c r="CR12" s="541">
        <v>0</v>
      </c>
      <c r="CS12" s="541">
        <v>0</v>
      </c>
      <c r="CT12" s="542">
        <v>0</v>
      </c>
      <c r="CU12" s="542">
        <v>0</v>
      </c>
      <c r="CV12" s="542">
        <v>0</v>
      </c>
      <c r="CW12" s="538">
        <v>0</v>
      </c>
      <c r="CX12" s="543">
        <v>0</v>
      </c>
      <c r="CY12" s="543">
        <v>0</v>
      </c>
      <c r="CZ12" s="543">
        <v>0</v>
      </c>
      <c r="DA12" s="543">
        <v>0</v>
      </c>
      <c r="DB12" s="545">
        <v>0</v>
      </c>
      <c r="DC12" s="545">
        <v>0</v>
      </c>
      <c r="DD12" s="545">
        <v>0</v>
      </c>
      <c r="DE12" s="545">
        <v>0</v>
      </c>
      <c r="DF12" s="545">
        <v>0</v>
      </c>
      <c r="DG12" s="538">
        <v>0</v>
      </c>
      <c r="DH12" s="538">
        <v>0</v>
      </c>
      <c r="DI12" s="558">
        <v>0</v>
      </c>
      <c r="DJ12" s="559">
        <v>0</v>
      </c>
      <c r="DK12" s="538">
        <v>0</v>
      </c>
      <c r="DL12" s="538">
        <v>0</v>
      </c>
      <c r="DM12" s="538">
        <v>0</v>
      </c>
      <c r="DN12" s="538">
        <v>0</v>
      </c>
      <c r="DO12" s="538">
        <v>0</v>
      </c>
      <c r="DP12" s="538">
        <v>0</v>
      </c>
      <c r="DQ12" s="538">
        <v>0</v>
      </c>
      <c r="DR12" s="538">
        <v>0</v>
      </c>
      <c r="DS12" s="538">
        <v>0</v>
      </c>
      <c r="DT12" s="538">
        <v>0</v>
      </c>
      <c r="DU12" s="538">
        <v>0</v>
      </c>
      <c r="DV12" s="538">
        <v>0</v>
      </c>
      <c r="DW12" s="560">
        <v>0</v>
      </c>
      <c r="DX12" s="561">
        <v>0</v>
      </c>
    </row>
    <row r="13" spans="2:128">
      <c r="B13" s="536" t="s">
        <v>450</v>
      </c>
      <c r="C13" s="537" t="s">
        <v>574</v>
      </c>
      <c r="D13" s="497">
        <v>0</v>
      </c>
      <c r="E13" s="498">
        <v>0</v>
      </c>
      <c r="F13" s="498">
        <v>0</v>
      </c>
      <c r="G13" s="498">
        <v>6151</v>
      </c>
      <c r="H13" s="507">
        <v>0</v>
      </c>
      <c r="I13" s="508"/>
      <c r="J13" s="538">
        <v>0</v>
      </c>
      <c r="K13" s="538">
        <v>45946</v>
      </c>
      <c r="L13" s="538">
        <v>0</v>
      </c>
      <c r="M13" s="539">
        <v>0</v>
      </c>
      <c r="N13" s="539">
        <v>0</v>
      </c>
      <c r="O13" s="539">
        <v>0</v>
      </c>
      <c r="P13" s="539">
        <v>0</v>
      </c>
      <c r="Q13" s="540">
        <v>31</v>
      </c>
      <c r="R13" s="540">
        <v>0</v>
      </c>
      <c r="S13" s="541">
        <v>47</v>
      </c>
      <c r="T13" s="541">
        <v>0</v>
      </c>
      <c r="U13" s="541">
        <v>141282</v>
      </c>
      <c r="V13" s="541">
        <v>1054</v>
      </c>
      <c r="W13" s="501">
        <v>0</v>
      </c>
      <c r="X13" s="542">
        <v>11307</v>
      </c>
      <c r="Y13" s="542">
        <v>456952</v>
      </c>
      <c r="Z13" s="542">
        <v>-74</v>
      </c>
      <c r="AA13" s="542">
        <v>12368</v>
      </c>
      <c r="AB13" s="542">
        <v>0</v>
      </c>
      <c r="AC13" s="542">
        <v>0</v>
      </c>
      <c r="AD13" s="542">
        <v>3182</v>
      </c>
      <c r="AE13" s="542">
        <v>3421</v>
      </c>
      <c r="AF13" s="543">
        <v>-2543909</v>
      </c>
      <c r="AG13" s="543">
        <v>4557835</v>
      </c>
      <c r="AH13" s="544">
        <v>0</v>
      </c>
      <c r="AI13" s="544">
        <v>3672</v>
      </c>
      <c r="AJ13" s="544">
        <v>184</v>
      </c>
      <c r="AK13" s="545">
        <v>42103</v>
      </c>
      <c r="AL13" s="545">
        <v>2398534</v>
      </c>
      <c r="AM13" s="545">
        <v>4192</v>
      </c>
      <c r="AN13" s="545">
        <v>1932987</v>
      </c>
      <c r="AO13" s="546">
        <v>-5558</v>
      </c>
      <c r="AP13" s="546">
        <v>0</v>
      </c>
      <c r="AQ13" s="546">
        <v>2858</v>
      </c>
      <c r="AR13" s="546">
        <v>0</v>
      </c>
      <c r="AS13" s="547">
        <v>635478</v>
      </c>
      <c r="AT13" s="547">
        <v>2824</v>
      </c>
      <c r="AU13" s="548">
        <v>8670</v>
      </c>
      <c r="AV13" s="548">
        <v>2783</v>
      </c>
      <c r="AW13" s="549">
        <v>0</v>
      </c>
      <c r="AX13" s="549">
        <v>12</v>
      </c>
      <c r="AY13" s="549">
        <v>10308</v>
      </c>
      <c r="AZ13" s="549">
        <v>0</v>
      </c>
      <c r="BA13" s="550">
        <v>0</v>
      </c>
      <c r="BB13" s="550">
        <v>0</v>
      </c>
      <c r="BC13" s="550">
        <v>0</v>
      </c>
      <c r="BD13" s="550">
        <v>0</v>
      </c>
      <c r="BE13" s="551">
        <v>0</v>
      </c>
      <c r="BF13" s="551">
        <v>0</v>
      </c>
      <c r="BG13" s="552">
        <v>0</v>
      </c>
      <c r="BH13" s="552">
        <v>0</v>
      </c>
      <c r="BI13" s="553">
        <v>0</v>
      </c>
      <c r="BJ13" s="553">
        <v>0</v>
      </c>
      <c r="BK13" s="553">
        <v>0</v>
      </c>
      <c r="BL13" s="553">
        <v>0</v>
      </c>
      <c r="BM13" s="553">
        <v>0</v>
      </c>
      <c r="BN13" s="554">
        <v>64</v>
      </c>
      <c r="BO13" s="501">
        <v>38267</v>
      </c>
      <c r="BP13" s="501">
        <v>0</v>
      </c>
      <c r="BQ13" s="555">
        <v>446891</v>
      </c>
      <c r="BR13" s="555">
        <v>12630</v>
      </c>
      <c r="BS13" s="555">
        <v>2382154</v>
      </c>
      <c r="BT13" s="555">
        <v>587345</v>
      </c>
      <c r="BU13" s="556">
        <v>-2814</v>
      </c>
      <c r="BV13" s="556">
        <v>0</v>
      </c>
      <c r="BW13" s="557">
        <v>0</v>
      </c>
      <c r="BX13" s="557">
        <v>0</v>
      </c>
      <c r="BY13" s="538">
        <v>0</v>
      </c>
      <c r="BZ13" s="538">
        <v>0</v>
      </c>
      <c r="CA13" s="538">
        <v>0</v>
      </c>
      <c r="CB13" s="538">
        <v>0</v>
      </c>
      <c r="CC13" s="538">
        <v>0</v>
      </c>
      <c r="CD13" s="539">
        <v>0</v>
      </c>
      <c r="CE13" s="539">
        <v>0</v>
      </c>
      <c r="CF13" s="539">
        <v>0</v>
      </c>
      <c r="CG13" s="539">
        <v>0</v>
      </c>
      <c r="CH13" s="539">
        <v>0</v>
      </c>
      <c r="CI13" s="539">
        <v>0</v>
      </c>
      <c r="CJ13" s="539">
        <v>0</v>
      </c>
      <c r="CK13" s="539">
        <v>0</v>
      </c>
      <c r="CL13" s="540">
        <v>0</v>
      </c>
      <c r="CM13" s="540">
        <v>0</v>
      </c>
      <c r="CN13" s="540">
        <v>0</v>
      </c>
      <c r="CO13" s="540">
        <v>0</v>
      </c>
      <c r="CP13" s="540">
        <v>0</v>
      </c>
      <c r="CQ13" s="538">
        <v>1725</v>
      </c>
      <c r="CR13" s="541">
        <v>0</v>
      </c>
      <c r="CS13" s="541">
        <v>0</v>
      </c>
      <c r="CT13" s="542">
        <v>0</v>
      </c>
      <c r="CU13" s="542">
        <v>0</v>
      </c>
      <c r="CV13" s="542">
        <v>0</v>
      </c>
      <c r="CW13" s="538">
        <v>0</v>
      </c>
      <c r="CX13" s="543">
        <v>0</v>
      </c>
      <c r="CY13" s="543">
        <v>0</v>
      </c>
      <c r="CZ13" s="543">
        <v>0</v>
      </c>
      <c r="DA13" s="543">
        <v>0</v>
      </c>
      <c r="DB13" s="545">
        <v>2068</v>
      </c>
      <c r="DC13" s="545">
        <v>-4099</v>
      </c>
      <c r="DD13" s="545">
        <v>-1685</v>
      </c>
      <c r="DE13" s="545">
        <v>0</v>
      </c>
      <c r="DF13" s="545">
        <v>0</v>
      </c>
      <c r="DG13" s="538">
        <v>0</v>
      </c>
      <c r="DH13" s="538">
        <v>857</v>
      </c>
      <c r="DI13" s="558">
        <v>11198043</v>
      </c>
      <c r="DJ13" s="559">
        <v>-52585</v>
      </c>
      <c r="DK13" s="538">
        <v>-56966</v>
      </c>
      <c r="DL13" s="538">
        <v>0</v>
      </c>
      <c r="DM13" s="538">
        <v>0</v>
      </c>
      <c r="DN13" s="538">
        <v>0</v>
      </c>
      <c r="DO13" s="538">
        <v>0</v>
      </c>
      <c r="DP13" s="538">
        <v>303890</v>
      </c>
      <c r="DQ13" s="538">
        <v>194339</v>
      </c>
      <c r="DR13" s="538">
        <v>11392382</v>
      </c>
      <c r="DS13" s="538">
        <v>5799502</v>
      </c>
      <c r="DT13" s="538">
        <v>5993841</v>
      </c>
      <c r="DU13" s="538">
        <v>17191884</v>
      </c>
      <c r="DV13" s="538">
        <v>-1417034</v>
      </c>
      <c r="DW13" s="560">
        <v>4576807</v>
      </c>
      <c r="DX13" s="561">
        <v>15774850</v>
      </c>
    </row>
    <row r="14" spans="2:128" ht="12.75" thickBot="1">
      <c r="B14" s="536" t="s">
        <v>451</v>
      </c>
      <c r="C14" s="537" t="s">
        <v>575</v>
      </c>
      <c r="D14" s="497">
        <v>0</v>
      </c>
      <c r="E14" s="498">
        <v>0</v>
      </c>
      <c r="F14" s="498">
        <v>0</v>
      </c>
      <c r="G14" s="498">
        <v>0</v>
      </c>
      <c r="H14" s="509">
        <v>0</v>
      </c>
      <c r="I14" s="510">
        <f>SUM(H12:H14)</f>
        <v>0</v>
      </c>
      <c r="J14" s="538">
        <v>0</v>
      </c>
      <c r="K14" s="538">
        <v>0</v>
      </c>
      <c r="L14" s="538">
        <v>0</v>
      </c>
      <c r="M14" s="539">
        <v>0</v>
      </c>
      <c r="N14" s="539">
        <v>0</v>
      </c>
      <c r="O14" s="539">
        <v>0</v>
      </c>
      <c r="P14" s="539">
        <v>0</v>
      </c>
      <c r="Q14" s="540">
        <v>6</v>
      </c>
      <c r="R14" s="540">
        <v>0</v>
      </c>
      <c r="S14" s="541">
        <v>0</v>
      </c>
      <c r="T14" s="541">
        <v>0</v>
      </c>
      <c r="U14" s="541">
        <v>35280</v>
      </c>
      <c r="V14" s="541">
        <v>404</v>
      </c>
      <c r="W14" s="501">
        <v>0</v>
      </c>
      <c r="X14" s="542">
        <v>4324</v>
      </c>
      <c r="Y14" s="542">
        <v>2943</v>
      </c>
      <c r="Z14" s="542">
        <v>73</v>
      </c>
      <c r="AA14" s="542">
        <v>11017</v>
      </c>
      <c r="AB14" s="542">
        <v>0</v>
      </c>
      <c r="AC14" s="542">
        <v>0</v>
      </c>
      <c r="AD14" s="542">
        <v>56</v>
      </c>
      <c r="AE14" s="542">
        <v>105</v>
      </c>
      <c r="AF14" s="543">
        <v>87919509</v>
      </c>
      <c r="AG14" s="543">
        <v>10489053</v>
      </c>
      <c r="AH14" s="544">
        <v>8</v>
      </c>
      <c r="AI14" s="544">
        <v>73</v>
      </c>
      <c r="AJ14" s="544">
        <v>0</v>
      </c>
      <c r="AK14" s="545">
        <v>165</v>
      </c>
      <c r="AL14" s="545">
        <v>31514</v>
      </c>
      <c r="AM14" s="545">
        <v>58</v>
      </c>
      <c r="AN14" s="545">
        <v>13269</v>
      </c>
      <c r="AO14" s="546">
        <v>22699</v>
      </c>
      <c r="AP14" s="546">
        <v>11892</v>
      </c>
      <c r="AQ14" s="546">
        <v>280</v>
      </c>
      <c r="AR14" s="546">
        <v>4</v>
      </c>
      <c r="AS14" s="547">
        <v>47818</v>
      </c>
      <c r="AT14" s="547">
        <v>510</v>
      </c>
      <c r="AU14" s="548">
        <v>282</v>
      </c>
      <c r="AV14" s="548">
        <v>91</v>
      </c>
      <c r="AW14" s="549">
        <v>42</v>
      </c>
      <c r="AX14" s="549">
        <v>63</v>
      </c>
      <c r="AY14" s="549">
        <v>51</v>
      </c>
      <c r="AZ14" s="549">
        <v>0</v>
      </c>
      <c r="BA14" s="550">
        <v>115</v>
      </c>
      <c r="BB14" s="550">
        <v>0</v>
      </c>
      <c r="BC14" s="550">
        <v>10</v>
      </c>
      <c r="BD14" s="550">
        <v>0</v>
      </c>
      <c r="BE14" s="551">
        <v>0</v>
      </c>
      <c r="BF14" s="551">
        <v>0</v>
      </c>
      <c r="BG14" s="552">
        <v>0</v>
      </c>
      <c r="BH14" s="552">
        <v>27</v>
      </c>
      <c r="BI14" s="553">
        <v>0</v>
      </c>
      <c r="BJ14" s="553">
        <v>0</v>
      </c>
      <c r="BK14" s="553">
        <v>46</v>
      </c>
      <c r="BL14" s="553">
        <v>0</v>
      </c>
      <c r="BM14" s="553">
        <v>0</v>
      </c>
      <c r="BN14" s="554">
        <v>0</v>
      </c>
      <c r="BO14" s="501">
        <v>0</v>
      </c>
      <c r="BP14" s="501">
        <v>13</v>
      </c>
      <c r="BQ14" s="555">
        <v>0</v>
      </c>
      <c r="BR14" s="555">
        <v>4</v>
      </c>
      <c r="BS14" s="555">
        <v>0</v>
      </c>
      <c r="BT14" s="555">
        <v>0</v>
      </c>
      <c r="BU14" s="556">
        <v>2336408</v>
      </c>
      <c r="BV14" s="556">
        <v>411189</v>
      </c>
      <c r="BW14" s="557">
        <v>1</v>
      </c>
      <c r="BX14" s="557">
        <v>183</v>
      </c>
      <c r="BY14" s="538">
        <v>0</v>
      </c>
      <c r="BZ14" s="538">
        <v>0</v>
      </c>
      <c r="CA14" s="538">
        <v>0</v>
      </c>
      <c r="CB14" s="538">
        <v>0</v>
      </c>
      <c r="CC14" s="538">
        <v>0</v>
      </c>
      <c r="CD14" s="539">
        <v>16</v>
      </c>
      <c r="CE14" s="539">
        <v>0</v>
      </c>
      <c r="CF14" s="539">
        <v>0</v>
      </c>
      <c r="CG14" s="539">
        <v>0</v>
      </c>
      <c r="CH14" s="539">
        <v>0</v>
      </c>
      <c r="CI14" s="539">
        <v>0</v>
      </c>
      <c r="CJ14" s="539">
        <v>0</v>
      </c>
      <c r="CK14" s="539">
        <v>0</v>
      </c>
      <c r="CL14" s="540">
        <v>0</v>
      </c>
      <c r="CM14" s="540">
        <v>0</v>
      </c>
      <c r="CN14" s="540">
        <v>0</v>
      </c>
      <c r="CO14" s="540">
        <v>0</v>
      </c>
      <c r="CP14" s="540">
        <v>0</v>
      </c>
      <c r="CQ14" s="538">
        <v>10</v>
      </c>
      <c r="CR14" s="541">
        <v>443</v>
      </c>
      <c r="CS14" s="541">
        <v>2078</v>
      </c>
      <c r="CT14" s="542">
        <v>199</v>
      </c>
      <c r="CU14" s="542">
        <v>50</v>
      </c>
      <c r="CV14" s="542">
        <v>46</v>
      </c>
      <c r="CW14" s="538">
        <v>0</v>
      </c>
      <c r="CX14" s="543">
        <v>0</v>
      </c>
      <c r="CY14" s="543">
        <v>0</v>
      </c>
      <c r="CZ14" s="543">
        <v>3</v>
      </c>
      <c r="DA14" s="543">
        <v>91</v>
      </c>
      <c r="DB14" s="545">
        <v>11</v>
      </c>
      <c r="DC14" s="545">
        <v>28</v>
      </c>
      <c r="DD14" s="545">
        <v>79</v>
      </c>
      <c r="DE14" s="545">
        <v>132</v>
      </c>
      <c r="DF14" s="545">
        <v>36</v>
      </c>
      <c r="DG14" s="538">
        <v>0</v>
      </c>
      <c r="DH14" s="538">
        <v>63</v>
      </c>
      <c r="DI14" s="558">
        <v>101342870</v>
      </c>
      <c r="DJ14" s="559">
        <v>0</v>
      </c>
      <c r="DK14" s="538">
        <v>155</v>
      </c>
      <c r="DL14" s="538">
        <v>0</v>
      </c>
      <c r="DM14" s="538">
        <v>0</v>
      </c>
      <c r="DN14" s="538">
        <v>0</v>
      </c>
      <c r="DO14" s="538">
        <v>0</v>
      </c>
      <c r="DP14" s="538">
        <v>0</v>
      </c>
      <c r="DQ14" s="538">
        <v>155</v>
      </c>
      <c r="DR14" s="538">
        <v>101343025</v>
      </c>
      <c r="DS14" s="538">
        <v>0</v>
      </c>
      <c r="DT14" s="538">
        <v>155</v>
      </c>
      <c r="DU14" s="538">
        <v>101343025</v>
      </c>
      <c r="DV14" s="538">
        <v>-101343025</v>
      </c>
      <c r="DW14" s="560">
        <v>-101342870</v>
      </c>
      <c r="DX14" s="561">
        <v>0</v>
      </c>
    </row>
    <row r="15" spans="2:128">
      <c r="B15" s="562" t="s">
        <v>452</v>
      </c>
      <c r="C15" s="563" t="s">
        <v>796</v>
      </c>
      <c r="D15" s="497">
        <v>0</v>
      </c>
      <c r="E15" s="498">
        <v>304000</v>
      </c>
      <c r="F15" s="498">
        <v>0</v>
      </c>
      <c r="G15" s="498">
        <v>198662</v>
      </c>
      <c r="H15" s="499">
        <v>1969488</v>
      </c>
      <c r="I15" s="500"/>
      <c r="J15" s="539">
        <v>0</v>
      </c>
      <c r="K15" s="539">
        <v>0</v>
      </c>
      <c r="L15" s="539">
        <v>0</v>
      </c>
      <c r="M15" s="539">
        <v>76722708</v>
      </c>
      <c r="N15" s="539">
        <v>318128</v>
      </c>
      <c r="O15" s="539">
        <v>4670217</v>
      </c>
      <c r="P15" s="539">
        <v>0</v>
      </c>
      <c r="Q15" s="540">
        <v>3773</v>
      </c>
      <c r="R15" s="540">
        <v>205925</v>
      </c>
      <c r="S15" s="541">
        <v>16315</v>
      </c>
      <c r="T15" s="541">
        <v>0</v>
      </c>
      <c r="U15" s="541">
        <v>487417</v>
      </c>
      <c r="V15" s="541">
        <v>5505</v>
      </c>
      <c r="W15" s="501">
        <v>0</v>
      </c>
      <c r="X15" s="542">
        <v>209</v>
      </c>
      <c r="Y15" s="542">
        <v>20026</v>
      </c>
      <c r="Z15" s="542">
        <v>0</v>
      </c>
      <c r="AA15" s="542">
        <v>211170</v>
      </c>
      <c r="AB15" s="542">
        <v>0</v>
      </c>
      <c r="AC15" s="542">
        <v>0</v>
      </c>
      <c r="AD15" s="542">
        <v>549605</v>
      </c>
      <c r="AE15" s="542">
        <v>105225</v>
      </c>
      <c r="AF15" s="543">
        <v>14818</v>
      </c>
      <c r="AG15" s="543">
        <v>0</v>
      </c>
      <c r="AH15" s="564">
        <v>10006</v>
      </c>
      <c r="AI15" s="564">
        <v>25</v>
      </c>
      <c r="AJ15" s="564">
        <v>396650</v>
      </c>
      <c r="AK15" s="545">
        <v>131</v>
      </c>
      <c r="AL15" s="545">
        <v>0</v>
      </c>
      <c r="AM15" s="545">
        <v>165</v>
      </c>
      <c r="AN15" s="545">
        <v>119399</v>
      </c>
      <c r="AO15" s="546">
        <v>0</v>
      </c>
      <c r="AP15" s="546">
        <v>0</v>
      </c>
      <c r="AQ15" s="546">
        <v>123</v>
      </c>
      <c r="AR15" s="546">
        <v>0</v>
      </c>
      <c r="AS15" s="547">
        <v>0</v>
      </c>
      <c r="AT15" s="547">
        <v>0</v>
      </c>
      <c r="AU15" s="548">
        <v>0</v>
      </c>
      <c r="AV15" s="548">
        <v>0</v>
      </c>
      <c r="AW15" s="549">
        <v>0</v>
      </c>
      <c r="AX15" s="549">
        <v>0</v>
      </c>
      <c r="AY15" s="549">
        <v>0</v>
      </c>
      <c r="AZ15" s="549">
        <v>0</v>
      </c>
      <c r="BA15" s="550">
        <v>0</v>
      </c>
      <c r="BB15" s="550">
        <v>0</v>
      </c>
      <c r="BC15" s="550">
        <v>0</v>
      </c>
      <c r="BD15" s="550">
        <v>0</v>
      </c>
      <c r="BE15" s="551">
        <v>0</v>
      </c>
      <c r="BF15" s="551">
        <v>0</v>
      </c>
      <c r="BG15" s="552">
        <v>0</v>
      </c>
      <c r="BH15" s="552">
        <v>0</v>
      </c>
      <c r="BI15" s="553">
        <v>0</v>
      </c>
      <c r="BJ15" s="553">
        <v>0</v>
      </c>
      <c r="BK15" s="553">
        <v>0</v>
      </c>
      <c r="BL15" s="553">
        <v>0</v>
      </c>
      <c r="BM15" s="553">
        <v>0</v>
      </c>
      <c r="BN15" s="554">
        <v>0</v>
      </c>
      <c r="BO15" s="501">
        <v>8261</v>
      </c>
      <c r="BP15" s="501">
        <v>0</v>
      </c>
      <c r="BQ15" s="555">
        <v>0</v>
      </c>
      <c r="BR15" s="555">
        <v>0</v>
      </c>
      <c r="BS15" s="555">
        <v>0</v>
      </c>
      <c r="BT15" s="555">
        <v>0</v>
      </c>
      <c r="BU15" s="556">
        <v>0</v>
      </c>
      <c r="BV15" s="556">
        <v>0</v>
      </c>
      <c r="BW15" s="557">
        <v>0</v>
      </c>
      <c r="BX15" s="557">
        <v>0</v>
      </c>
      <c r="BY15" s="539">
        <v>0</v>
      </c>
      <c r="BZ15" s="539">
        <v>0</v>
      </c>
      <c r="CA15" s="538">
        <v>0</v>
      </c>
      <c r="CB15" s="538">
        <v>0</v>
      </c>
      <c r="CC15" s="538">
        <v>0</v>
      </c>
      <c r="CD15" s="539">
        <v>0</v>
      </c>
      <c r="CE15" s="539">
        <v>0</v>
      </c>
      <c r="CF15" s="539">
        <v>0</v>
      </c>
      <c r="CG15" s="539">
        <v>0</v>
      </c>
      <c r="CH15" s="539">
        <v>0</v>
      </c>
      <c r="CI15" s="539">
        <v>0</v>
      </c>
      <c r="CJ15" s="539">
        <v>0</v>
      </c>
      <c r="CK15" s="539">
        <v>75121</v>
      </c>
      <c r="CL15" s="540">
        <v>0</v>
      </c>
      <c r="CM15" s="540">
        <v>0</v>
      </c>
      <c r="CN15" s="540">
        <v>0</v>
      </c>
      <c r="CO15" s="540">
        <v>0</v>
      </c>
      <c r="CP15" s="540">
        <v>40</v>
      </c>
      <c r="CQ15" s="539">
        <v>73943</v>
      </c>
      <c r="CR15" s="541">
        <v>6742</v>
      </c>
      <c r="CS15" s="541">
        <v>0</v>
      </c>
      <c r="CT15" s="542">
        <v>4401534</v>
      </c>
      <c r="CU15" s="542">
        <v>2259743</v>
      </c>
      <c r="CV15" s="542">
        <v>3495959</v>
      </c>
      <c r="CW15" s="539">
        <v>138028</v>
      </c>
      <c r="CX15" s="543">
        <v>0</v>
      </c>
      <c r="CY15" s="543">
        <v>0</v>
      </c>
      <c r="CZ15" s="543">
        <v>0</v>
      </c>
      <c r="DA15" s="543">
        <v>0</v>
      </c>
      <c r="DB15" s="545">
        <v>0</v>
      </c>
      <c r="DC15" s="545">
        <v>23057053</v>
      </c>
      <c r="DD15" s="545">
        <v>5405230</v>
      </c>
      <c r="DE15" s="545">
        <v>0</v>
      </c>
      <c r="DF15" s="545">
        <v>222304</v>
      </c>
      <c r="DG15" s="539">
        <v>0</v>
      </c>
      <c r="DH15" s="539">
        <v>7934</v>
      </c>
      <c r="DI15" s="565">
        <v>125481582</v>
      </c>
      <c r="DJ15" s="566">
        <v>3003912</v>
      </c>
      <c r="DK15" s="539">
        <v>103144182</v>
      </c>
      <c r="DL15" s="539">
        <v>2036477</v>
      </c>
      <c r="DM15" s="539">
        <v>11382</v>
      </c>
      <c r="DN15" s="539">
        <v>0</v>
      </c>
      <c r="DO15" s="539">
        <v>0</v>
      </c>
      <c r="DP15" s="539">
        <v>1312542</v>
      </c>
      <c r="DQ15" s="539">
        <v>109508495</v>
      </c>
      <c r="DR15" s="539">
        <v>234990077</v>
      </c>
      <c r="DS15" s="539">
        <v>206890186</v>
      </c>
      <c r="DT15" s="539">
        <v>316398681</v>
      </c>
      <c r="DU15" s="539">
        <v>441880263</v>
      </c>
      <c r="DV15" s="539">
        <v>-134628313</v>
      </c>
      <c r="DW15" s="567">
        <v>181770368</v>
      </c>
      <c r="DX15" s="568">
        <v>307251950</v>
      </c>
    </row>
    <row r="16" spans="2:128">
      <c r="B16" s="569" t="s">
        <v>453</v>
      </c>
      <c r="C16" s="570" t="s">
        <v>797</v>
      </c>
      <c r="D16" s="571">
        <v>0</v>
      </c>
      <c r="E16" s="572">
        <v>6122</v>
      </c>
      <c r="F16" s="572">
        <v>0</v>
      </c>
      <c r="G16" s="572">
        <v>0</v>
      </c>
      <c r="H16" s="573">
        <v>406177</v>
      </c>
      <c r="I16" s="574"/>
      <c r="J16" s="575">
        <v>0</v>
      </c>
      <c r="K16" s="575">
        <v>0</v>
      </c>
      <c r="L16" s="575">
        <v>0</v>
      </c>
      <c r="M16" s="575">
        <v>421927</v>
      </c>
      <c r="N16" s="575">
        <v>193334</v>
      </c>
      <c r="O16" s="575">
        <v>0</v>
      </c>
      <c r="P16" s="575">
        <v>0</v>
      </c>
      <c r="Q16" s="576">
        <v>0</v>
      </c>
      <c r="R16" s="576">
        <v>0</v>
      </c>
      <c r="S16" s="577">
        <v>0</v>
      </c>
      <c r="T16" s="577">
        <v>0</v>
      </c>
      <c r="U16" s="577">
        <v>0</v>
      </c>
      <c r="V16" s="577">
        <v>0</v>
      </c>
      <c r="W16" s="517">
        <v>0</v>
      </c>
      <c r="X16" s="578">
        <v>0</v>
      </c>
      <c r="Y16" s="578">
        <v>0</v>
      </c>
      <c r="Z16" s="578">
        <v>0</v>
      </c>
      <c r="AA16" s="578">
        <v>252</v>
      </c>
      <c r="AB16" s="578">
        <v>0</v>
      </c>
      <c r="AC16" s="578">
        <v>0</v>
      </c>
      <c r="AD16" s="578">
        <v>6460</v>
      </c>
      <c r="AE16" s="578">
        <v>34</v>
      </c>
      <c r="AF16" s="579">
        <v>0</v>
      </c>
      <c r="AG16" s="579">
        <v>0</v>
      </c>
      <c r="AH16" s="580">
        <v>0</v>
      </c>
      <c r="AI16" s="580">
        <v>0</v>
      </c>
      <c r="AJ16" s="580">
        <v>0</v>
      </c>
      <c r="AK16" s="581">
        <v>0</v>
      </c>
      <c r="AL16" s="581">
        <v>0</v>
      </c>
      <c r="AM16" s="581">
        <v>0</v>
      </c>
      <c r="AN16" s="581">
        <v>0</v>
      </c>
      <c r="AO16" s="582">
        <v>0</v>
      </c>
      <c r="AP16" s="582">
        <v>0</v>
      </c>
      <c r="AQ16" s="582">
        <v>0</v>
      </c>
      <c r="AR16" s="582">
        <v>0</v>
      </c>
      <c r="AS16" s="583">
        <v>0</v>
      </c>
      <c r="AT16" s="583">
        <v>0</v>
      </c>
      <c r="AU16" s="584">
        <v>0</v>
      </c>
      <c r="AV16" s="584">
        <v>0</v>
      </c>
      <c r="AW16" s="585">
        <v>0</v>
      </c>
      <c r="AX16" s="585">
        <v>0</v>
      </c>
      <c r="AY16" s="585">
        <v>0</v>
      </c>
      <c r="AZ16" s="585">
        <v>0</v>
      </c>
      <c r="BA16" s="586">
        <v>0</v>
      </c>
      <c r="BB16" s="586">
        <v>0</v>
      </c>
      <c r="BC16" s="586">
        <v>0</v>
      </c>
      <c r="BD16" s="586">
        <v>0</v>
      </c>
      <c r="BE16" s="587">
        <v>0</v>
      </c>
      <c r="BF16" s="587">
        <v>0</v>
      </c>
      <c r="BG16" s="588">
        <v>0</v>
      </c>
      <c r="BH16" s="588">
        <v>0</v>
      </c>
      <c r="BI16" s="589">
        <v>0</v>
      </c>
      <c r="BJ16" s="589">
        <v>0</v>
      </c>
      <c r="BK16" s="589">
        <v>0</v>
      </c>
      <c r="BL16" s="589">
        <v>0</v>
      </c>
      <c r="BM16" s="589">
        <v>0</v>
      </c>
      <c r="BN16" s="590">
        <v>0</v>
      </c>
      <c r="BO16" s="517">
        <v>0</v>
      </c>
      <c r="BP16" s="517">
        <v>0</v>
      </c>
      <c r="BQ16" s="591">
        <v>0</v>
      </c>
      <c r="BR16" s="591">
        <v>0</v>
      </c>
      <c r="BS16" s="591">
        <v>0</v>
      </c>
      <c r="BT16" s="591">
        <v>0</v>
      </c>
      <c r="BU16" s="592">
        <v>0</v>
      </c>
      <c r="BV16" s="592">
        <v>0</v>
      </c>
      <c r="BW16" s="593">
        <v>0</v>
      </c>
      <c r="BX16" s="593">
        <v>0</v>
      </c>
      <c r="BY16" s="575">
        <v>150506</v>
      </c>
      <c r="BZ16" s="575">
        <v>0</v>
      </c>
      <c r="CA16" s="594">
        <v>0</v>
      </c>
      <c r="CB16" s="594">
        <v>0</v>
      </c>
      <c r="CC16" s="594">
        <v>0</v>
      </c>
      <c r="CD16" s="575">
        <v>0</v>
      </c>
      <c r="CE16" s="575">
        <v>0</v>
      </c>
      <c r="CF16" s="575">
        <v>0</v>
      </c>
      <c r="CG16" s="575">
        <v>0</v>
      </c>
      <c r="CH16" s="575">
        <v>0</v>
      </c>
      <c r="CI16" s="575">
        <v>0</v>
      </c>
      <c r="CJ16" s="575">
        <v>0</v>
      </c>
      <c r="CK16" s="575">
        <v>66091</v>
      </c>
      <c r="CL16" s="576">
        <v>0</v>
      </c>
      <c r="CM16" s="576">
        <v>0</v>
      </c>
      <c r="CN16" s="576">
        <v>0</v>
      </c>
      <c r="CO16" s="576">
        <v>0</v>
      </c>
      <c r="CP16" s="576">
        <v>7</v>
      </c>
      <c r="CQ16" s="575">
        <v>3436</v>
      </c>
      <c r="CR16" s="577">
        <v>0</v>
      </c>
      <c r="CS16" s="577">
        <v>0</v>
      </c>
      <c r="CT16" s="578">
        <v>497486</v>
      </c>
      <c r="CU16" s="578">
        <v>270958</v>
      </c>
      <c r="CV16" s="578">
        <v>417965</v>
      </c>
      <c r="CW16" s="575">
        <v>0</v>
      </c>
      <c r="CX16" s="579">
        <v>0</v>
      </c>
      <c r="CY16" s="579">
        <v>0</v>
      </c>
      <c r="CZ16" s="579">
        <v>0</v>
      </c>
      <c r="DA16" s="579">
        <v>3198</v>
      </c>
      <c r="DB16" s="581">
        <v>64</v>
      </c>
      <c r="DC16" s="581">
        <v>8519721</v>
      </c>
      <c r="DD16" s="581">
        <v>1560649</v>
      </c>
      <c r="DE16" s="581">
        <v>0</v>
      </c>
      <c r="DF16" s="581">
        <v>66980</v>
      </c>
      <c r="DG16" s="575">
        <v>0</v>
      </c>
      <c r="DH16" s="575">
        <v>11756</v>
      </c>
      <c r="DI16" s="595">
        <v>12603123</v>
      </c>
      <c r="DJ16" s="596">
        <v>2693151</v>
      </c>
      <c r="DK16" s="575">
        <v>27794516</v>
      </c>
      <c r="DL16" s="575">
        <v>0</v>
      </c>
      <c r="DM16" s="575">
        <v>0</v>
      </c>
      <c r="DN16" s="575">
        <v>0</v>
      </c>
      <c r="DO16" s="575">
        <v>0</v>
      </c>
      <c r="DP16" s="575">
        <v>38887</v>
      </c>
      <c r="DQ16" s="575">
        <v>30526554</v>
      </c>
      <c r="DR16" s="575">
        <v>43129677</v>
      </c>
      <c r="DS16" s="575">
        <v>2616103</v>
      </c>
      <c r="DT16" s="575">
        <v>33142657</v>
      </c>
      <c r="DU16" s="575">
        <v>45745780</v>
      </c>
      <c r="DV16" s="575">
        <v>-42082516</v>
      </c>
      <c r="DW16" s="597">
        <v>-8939859</v>
      </c>
      <c r="DX16" s="598">
        <v>3663264</v>
      </c>
    </row>
    <row r="17" spans="2:128">
      <c r="B17" s="562" t="s">
        <v>454</v>
      </c>
      <c r="C17" s="599" t="s">
        <v>798</v>
      </c>
      <c r="D17" s="497">
        <v>1329195</v>
      </c>
      <c r="E17" s="498">
        <v>11185854</v>
      </c>
      <c r="F17" s="498">
        <v>422015</v>
      </c>
      <c r="G17" s="498">
        <v>2332</v>
      </c>
      <c r="H17" s="507">
        <v>777420</v>
      </c>
      <c r="I17" s="508"/>
      <c r="J17" s="539">
        <v>0</v>
      </c>
      <c r="K17" s="539">
        <v>0</v>
      </c>
      <c r="L17" s="539">
        <v>0</v>
      </c>
      <c r="M17" s="539">
        <v>-31035</v>
      </c>
      <c r="N17" s="539">
        <v>0</v>
      </c>
      <c r="O17" s="539">
        <v>2324833</v>
      </c>
      <c r="P17" s="539">
        <v>0</v>
      </c>
      <c r="Q17" s="540">
        <v>-205</v>
      </c>
      <c r="R17" s="540">
        <v>0</v>
      </c>
      <c r="S17" s="541">
        <v>0</v>
      </c>
      <c r="T17" s="541">
        <v>0</v>
      </c>
      <c r="U17" s="541">
        <v>0</v>
      </c>
      <c r="V17" s="541">
        <v>0</v>
      </c>
      <c r="W17" s="501">
        <v>0</v>
      </c>
      <c r="X17" s="542">
        <v>698</v>
      </c>
      <c r="Y17" s="542">
        <v>0</v>
      </c>
      <c r="Z17" s="542">
        <v>0</v>
      </c>
      <c r="AA17" s="542">
        <v>0</v>
      </c>
      <c r="AB17" s="542">
        <v>0</v>
      </c>
      <c r="AC17" s="542">
        <v>0</v>
      </c>
      <c r="AD17" s="542">
        <v>0</v>
      </c>
      <c r="AE17" s="542">
        <v>0</v>
      </c>
      <c r="AF17" s="543">
        <v>0</v>
      </c>
      <c r="AG17" s="543">
        <v>0</v>
      </c>
      <c r="AH17" s="564">
        <v>0</v>
      </c>
      <c r="AI17" s="564">
        <v>0</v>
      </c>
      <c r="AJ17" s="564">
        <v>0</v>
      </c>
      <c r="AK17" s="545">
        <v>0</v>
      </c>
      <c r="AL17" s="545">
        <v>0</v>
      </c>
      <c r="AM17" s="545">
        <v>0</v>
      </c>
      <c r="AN17" s="545">
        <v>0</v>
      </c>
      <c r="AO17" s="546">
        <v>0</v>
      </c>
      <c r="AP17" s="546">
        <v>0</v>
      </c>
      <c r="AQ17" s="546">
        <v>0</v>
      </c>
      <c r="AR17" s="546">
        <v>0</v>
      </c>
      <c r="AS17" s="547">
        <v>0</v>
      </c>
      <c r="AT17" s="547">
        <v>0</v>
      </c>
      <c r="AU17" s="548">
        <v>0</v>
      </c>
      <c r="AV17" s="548">
        <v>0</v>
      </c>
      <c r="AW17" s="549">
        <v>0</v>
      </c>
      <c r="AX17" s="549">
        <v>0</v>
      </c>
      <c r="AY17" s="549">
        <v>0</v>
      </c>
      <c r="AZ17" s="549">
        <v>0</v>
      </c>
      <c r="BA17" s="550">
        <v>0</v>
      </c>
      <c r="BB17" s="550">
        <v>0</v>
      </c>
      <c r="BC17" s="550">
        <v>0</v>
      </c>
      <c r="BD17" s="550">
        <v>0</v>
      </c>
      <c r="BE17" s="551">
        <v>0</v>
      </c>
      <c r="BF17" s="551">
        <v>0</v>
      </c>
      <c r="BG17" s="552">
        <v>0</v>
      </c>
      <c r="BH17" s="552">
        <v>0</v>
      </c>
      <c r="BI17" s="553">
        <v>0</v>
      </c>
      <c r="BJ17" s="553">
        <v>0</v>
      </c>
      <c r="BK17" s="553">
        <v>0</v>
      </c>
      <c r="BL17" s="553">
        <v>0</v>
      </c>
      <c r="BM17" s="553">
        <v>0</v>
      </c>
      <c r="BN17" s="554">
        <v>0</v>
      </c>
      <c r="BO17" s="501">
        <v>0</v>
      </c>
      <c r="BP17" s="501">
        <v>0</v>
      </c>
      <c r="BQ17" s="555">
        <v>0</v>
      </c>
      <c r="BR17" s="555">
        <v>0</v>
      </c>
      <c r="BS17" s="555">
        <v>0</v>
      </c>
      <c r="BT17" s="555">
        <v>0</v>
      </c>
      <c r="BU17" s="556">
        <v>0</v>
      </c>
      <c r="BV17" s="556">
        <v>0</v>
      </c>
      <c r="BW17" s="557">
        <v>0</v>
      </c>
      <c r="BX17" s="557">
        <v>0</v>
      </c>
      <c r="BY17" s="539">
        <v>50731</v>
      </c>
      <c r="BZ17" s="539">
        <v>0</v>
      </c>
      <c r="CA17" s="538">
        <v>0</v>
      </c>
      <c r="CB17" s="538">
        <v>0</v>
      </c>
      <c r="CC17" s="538">
        <v>0</v>
      </c>
      <c r="CD17" s="539">
        <v>0</v>
      </c>
      <c r="CE17" s="539">
        <v>0</v>
      </c>
      <c r="CF17" s="539">
        <v>0</v>
      </c>
      <c r="CG17" s="539">
        <v>0</v>
      </c>
      <c r="CH17" s="539">
        <v>0</v>
      </c>
      <c r="CI17" s="539">
        <v>0</v>
      </c>
      <c r="CJ17" s="539">
        <v>0</v>
      </c>
      <c r="CK17" s="539">
        <v>0</v>
      </c>
      <c r="CL17" s="540">
        <v>0</v>
      </c>
      <c r="CM17" s="540">
        <v>0</v>
      </c>
      <c r="CN17" s="540">
        <v>0</v>
      </c>
      <c r="CO17" s="540">
        <v>0</v>
      </c>
      <c r="CP17" s="540">
        <v>0</v>
      </c>
      <c r="CQ17" s="539">
        <v>30</v>
      </c>
      <c r="CR17" s="541">
        <v>61964</v>
      </c>
      <c r="CS17" s="541">
        <v>360635</v>
      </c>
      <c r="CT17" s="542">
        <v>33558</v>
      </c>
      <c r="CU17" s="542">
        <v>4860</v>
      </c>
      <c r="CV17" s="542">
        <v>1437</v>
      </c>
      <c r="CW17" s="539">
        <v>0</v>
      </c>
      <c r="CX17" s="543">
        <v>0</v>
      </c>
      <c r="CY17" s="543">
        <v>0</v>
      </c>
      <c r="CZ17" s="543">
        <v>0</v>
      </c>
      <c r="DA17" s="543">
        <v>0</v>
      </c>
      <c r="DB17" s="545">
        <v>179984</v>
      </c>
      <c r="DC17" s="545">
        <v>0</v>
      </c>
      <c r="DD17" s="545">
        <v>0</v>
      </c>
      <c r="DE17" s="545">
        <v>0</v>
      </c>
      <c r="DF17" s="545">
        <v>0</v>
      </c>
      <c r="DG17" s="539">
        <v>0</v>
      </c>
      <c r="DH17" s="539">
        <v>0</v>
      </c>
      <c r="DI17" s="565">
        <v>16704306</v>
      </c>
      <c r="DJ17" s="566">
        <v>0</v>
      </c>
      <c r="DK17" s="539">
        <v>1561319</v>
      </c>
      <c r="DL17" s="539">
        <v>0</v>
      </c>
      <c r="DM17" s="539">
        <v>0</v>
      </c>
      <c r="DN17" s="539">
        <v>0</v>
      </c>
      <c r="DO17" s="539">
        <v>0</v>
      </c>
      <c r="DP17" s="539">
        <v>64523</v>
      </c>
      <c r="DQ17" s="539">
        <v>1625842</v>
      </c>
      <c r="DR17" s="539">
        <v>18330148</v>
      </c>
      <c r="DS17" s="539">
        <v>10281040</v>
      </c>
      <c r="DT17" s="539">
        <v>11906882</v>
      </c>
      <c r="DU17" s="539">
        <v>28611188</v>
      </c>
      <c r="DV17" s="539">
        <v>-11951074</v>
      </c>
      <c r="DW17" s="567">
        <v>-44192</v>
      </c>
      <c r="DX17" s="568">
        <v>16660114</v>
      </c>
    </row>
    <row r="18" spans="2:128" ht="12.75" thickBot="1">
      <c r="B18" s="562" t="s">
        <v>455</v>
      </c>
      <c r="C18" s="563" t="s">
        <v>579</v>
      </c>
      <c r="D18" s="497">
        <v>0</v>
      </c>
      <c r="E18" s="498">
        <v>0</v>
      </c>
      <c r="F18" s="498">
        <v>0</v>
      </c>
      <c r="G18" s="498">
        <v>0</v>
      </c>
      <c r="H18" s="509">
        <v>0</v>
      </c>
      <c r="I18" s="510">
        <f>SUM(H15:H18)</f>
        <v>3153085</v>
      </c>
      <c r="J18" s="539">
        <v>0</v>
      </c>
      <c r="K18" s="539">
        <v>0</v>
      </c>
      <c r="L18" s="539">
        <v>0</v>
      </c>
      <c r="M18" s="539">
        <v>0</v>
      </c>
      <c r="N18" s="539">
        <v>0</v>
      </c>
      <c r="O18" s="539">
        <v>0</v>
      </c>
      <c r="P18" s="539">
        <v>0</v>
      </c>
      <c r="Q18" s="540">
        <v>0</v>
      </c>
      <c r="R18" s="540">
        <v>0</v>
      </c>
      <c r="S18" s="541">
        <v>0</v>
      </c>
      <c r="T18" s="541">
        <v>0</v>
      </c>
      <c r="U18" s="541">
        <v>0</v>
      </c>
      <c r="V18" s="541">
        <v>0</v>
      </c>
      <c r="W18" s="501">
        <v>0</v>
      </c>
      <c r="X18" s="542">
        <v>0</v>
      </c>
      <c r="Y18" s="542">
        <v>0</v>
      </c>
      <c r="Z18" s="542">
        <v>0</v>
      </c>
      <c r="AA18" s="542">
        <v>0</v>
      </c>
      <c r="AB18" s="542">
        <v>0</v>
      </c>
      <c r="AC18" s="542">
        <v>0</v>
      </c>
      <c r="AD18" s="542">
        <v>0</v>
      </c>
      <c r="AE18" s="542">
        <v>0</v>
      </c>
      <c r="AF18" s="543">
        <v>0</v>
      </c>
      <c r="AG18" s="543">
        <v>0</v>
      </c>
      <c r="AH18" s="564">
        <v>0</v>
      </c>
      <c r="AI18" s="564">
        <v>0</v>
      </c>
      <c r="AJ18" s="564">
        <v>0</v>
      </c>
      <c r="AK18" s="545">
        <v>0</v>
      </c>
      <c r="AL18" s="545">
        <v>0</v>
      </c>
      <c r="AM18" s="545">
        <v>0</v>
      </c>
      <c r="AN18" s="545">
        <v>0</v>
      </c>
      <c r="AO18" s="546">
        <v>0</v>
      </c>
      <c r="AP18" s="546">
        <v>0</v>
      </c>
      <c r="AQ18" s="546">
        <v>0</v>
      </c>
      <c r="AR18" s="546">
        <v>0</v>
      </c>
      <c r="AS18" s="547">
        <v>0</v>
      </c>
      <c r="AT18" s="547">
        <v>0</v>
      </c>
      <c r="AU18" s="548">
        <v>0</v>
      </c>
      <c r="AV18" s="548">
        <v>0</v>
      </c>
      <c r="AW18" s="549">
        <v>0</v>
      </c>
      <c r="AX18" s="549">
        <v>0</v>
      </c>
      <c r="AY18" s="549">
        <v>0</v>
      </c>
      <c r="AZ18" s="549">
        <v>0</v>
      </c>
      <c r="BA18" s="550">
        <v>0</v>
      </c>
      <c r="BB18" s="550">
        <v>0</v>
      </c>
      <c r="BC18" s="550">
        <v>0</v>
      </c>
      <c r="BD18" s="550">
        <v>0</v>
      </c>
      <c r="BE18" s="551">
        <v>0</v>
      </c>
      <c r="BF18" s="551">
        <v>0</v>
      </c>
      <c r="BG18" s="552">
        <v>0</v>
      </c>
      <c r="BH18" s="552">
        <v>0</v>
      </c>
      <c r="BI18" s="553">
        <v>0</v>
      </c>
      <c r="BJ18" s="553">
        <v>0</v>
      </c>
      <c r="BK18" s="553">
        <v>0</v>
      </c>
      <c r="BL18" s="553">
        <v>0</v>
      </c>
      <c r="BM18" s="553">
        <v>0</v>
      </c>
      <c r="BN18" s="554">
        <v>0</v>
      </c>
      <c r="BO18" s="501">
        <v>0</v>
      </c>
      <c r="BP18" s="501">
        <v>0</v>
      </c>
      <c r="BQ18" s="555">
        <v>0</v>
      </c>
      <c r="BR18" s="555">
        <v>0</v>
      </c>
      <c r="BS18" s="555">
        <v>0</v>
      </c>
      <c r="BT18" s="555">
        <v>0</v>
      </c>
      <c r="BU18" s="556">
        <v>0</v>
      </c>
      <c r="BV18" s="556">
        <v>0</v>
      </c>
      <c r="BW18" s="557">
        <v>0</v>
      </c>
      <c r="BX18" s="557">
        <v>0</v>
      </c>
      <c r="BY18" s="539">
        <v>0</v>
      </c>
      <c r="BZ18" s="539">
        <v>0</v>
      </c>
      <c r="CA18" s="538">
        <v>0</v>
      </c>
      <c r="CB18" s="538">
        <v>0</v>
      </c>
      <c r="CC18" s="538">
        <v>0</v>
      </c>
      <c r="CD18" s="539">
        <v>0</v>
      </c>
      <c r="CE18" s="539">
        <v>0</v>
      </c>
      <c r="CF18" s="539">
        <v>0</v>
      </c>
      <c r="CG18" s="539">
        <v>0</v>
      </c>
      <c r="CH18" s="539">
        <v>0</v>
      </c>
      <c r="CI18" s="539">
        <v>0</v>
      </c>
      <c r="CJ18" s="539">
        <v>0</v>
      </c>
      <c r="CK18" s="539">
        <v>0</v>
      </c>
      <c r="CL18" s="540">
        <v>0</v>
      </c>
      <c r="CM18" s="540">
        <v>0</v>
      </c>
      <c r="CN18" s="540">
        <v>0</v>
      </c>
      <c r="CO18" s="540">
        <v>0</v>
      </c>
      <c r="CP18" s="540">
        <v>0</v>
      </c>
      <c r="CQ18" s="539">
        <v>0</v>
      </c>
      <c r="CR18" s="541">
        <v>0</v>
      </c>
      <c r="CS18" s="541">
        <v>0</v>
      </c>
      <c r="CT18" s="542">
        <v>0</v>
      </c>
      <c r="CU18" s="542">
        <v>0</v>
      </c>
      <c r="CV18" s="542">
        <v>0</v>
      </c>
      <c r="CW18" s="539">
        <v>0</v>
      </c>
      <c r="CX18" s="543">
        <v>0</v>
      </c>
      <c r="CY18" s="543">
        <v>0</v>
      </c>
      <c r="CZ18" s="543">
        <v>0</v>
      </c>
      <c r="DA18" s="543">
        <v>0</v>
      </c>
      <c r="DB18" s="545">
        <v>0</v>
      </c>
      <c r="DC18" s="545">
        <v>0</v>
      </c>
      <c r="DD18" s="545">
        <v>0</v>
      </c>
      <c r="DE18" s="545">
        <v>0</v>
      </c>
      <c r="DF18" s="545">
        <v>0</v>
      </c>
      <c r="DG18" s="539">
        <v>0</v>
      </c>
      <c r="DH18" s="539">
        <v>0</v>
      </c>
      <c r="DI18" s="565">
        <v>0</v>
      </c>
      <c r="DJ18" s="566">
        <v>1118280</v>
      </c>
      <c r="DK18" s="539">
        <v>39797284</v>
      </c>
      <c r="DL18" s="539">
        <v>0</v>
      </c>
      <c r="DM18" s="539">
        <v>0</v>
      </c>
      <c r="DN18" s="539">
        <v>0</v>
      </c>
      <c r="DO18" s="539">
        <v>0</v>
      </c>
      <c r="DP18" s="539">
        <v>0</v>
      </c>
      <c r="DQ18" s="539">
        <v>40915564</v>
      </c>
      <c r="DR18" s="539">
        <v>40915564</v>
      </c>
      <c r="DS18" s="539">
        <v>0</v>
      </c>
      <c r="DT18" s="539">
        <v>40915564</v>
      </c>
      <c r="DU18" s="539">
        <v>40915564</v>
      </c>
      <c r="DV18" s="539">
        <v>-40915564</v>
      </c>
      <c r="DW18" s="567">
        <v>0</v>
      </c>
      <c r="DX18" s="568">
        <v>0</v>
      </c>
    </row>
    <row r="19" spans="2:128">
      <c r="B19" s="600" t="s">
        <v>456</v>
      </c>
      <c r="C19" s="601" t="s">
        <v>688</v>
      </c>
      <c r="D19" s="497">
        <v>5582</v>
      </c>
      <c r="E19" s="498">
        <v>890</v>
      </c>
      <c r="F19" s="498">
        <v>31747</v>
      </c>
      <c r="G19" s="498">
        <v>90603</v>
      </c>
      <c r="H19" s="499">
        <v>522206</v>
      </c>
      <c r="I19" s="500"/>
      <c r="J19" s="540">
        <v>0</v>
      </c>
      <c r="K19" s="540">
        <v>366</v>
      </c>
      <c r="L19" s="540">
        <v>0</v>
      </c>
      <c r="M19" s="540">
        <v>986</v>
      </c>
      <c r="N19" s="540">
        <v>863</v>
      </c>
      <c r="O19" s="540">
        <v>0</v>
      </c>
      <c r="P19" s="540">
        <v>0</v>
      </c>
      <c r="Q19" s="540">
        <v>3453643</v>
      </c>
      <c r="R19" s="540">
        <v>12416703</v>
      </c>
      <c r="S19" s="541">
        <v>34996</v>
      </c>
      <c r="T19" s="541">
        <v>351295</v>
      </c>
      <c r="U19" s="541">
        <v>397742</v>
      </c>
      <c r="V19" s="541">
        <v>2236090</v>
      </c>
      <c r="W19" s="501">
        <v>63614</v>
      </c>
      <c r="X19" s="542">
        <v>3790</v>
      </c>
      <c r="Y19" s="542">
        <v>0</v>
      </c>
      <c r="Z19" s="542">
        <v>0</v>
      </c>
      <c r="AA19" s="542">
        <v>0</v>
      </c>
      <c r="AB19" s="542">
        <v>0</v>
      </c>
      <c r="AC19" s="542">
        <v>0</v>
      </c>
      <c r="AD19" s="542">
        <v>20</v>
      </c>
      <c r="AE19" s="542">
        <v>709</v>
      </c>
      <c r="AF19" s="543">
        <v>257</v>
      </c>
      <c r="AG19" s="543">
        <v>0</v>
      </c>
      <c r="AH19" s="602">
        <v>95092</v>
      </c>
      <c r="AI19" s="602">
        <v>342957</v>
      </c>
      <c r="AJ19" s="602">
        <v>309642</v>
      </c>
      <c r="AK19" s="545">
        <v>3834</v>
      </c>
      <c r="AL19" s="545">
        <v>721</v>
      </c>
      <c r="AM19" s="545">
        <v>0</v>
      </c>
      <c r="AN19" s="545">
        <v>153488</v>
      </c>
      <c r="AO19" s="546">
        <v>0</v>
      </c>
      <c r="AP19" s="546">
        <v>0</v>
      </c>
      <c r="AQ19" s="546">
        <v>320</v>
      </c>
      <c r="AR19" s="546">
        <v>0</v>
      </c>
      <c r="AS19" s="547">
        <v>0</v>
      </c>
      <c r="AT19" s="547">
        <v>126794</v>
      </c>
      <c r="AU19" s="548">
        <v>49497</v>
      </c>
      <c r="AV19" s="548">
        <v>46417</v>
      </c>
      <c r="AW19" s="549">
        <v>11086</v>
      </c>
      <c r="AX19" s="549">
        <v>79955</v>
      </c>
      <c r="AY19" s="549">
        <v>1674</v>
      </c>
      <c r="AZ19" s="549">
        <v>0</v>
      </c>
      <c r="BA19" s="550">
        <v>0</v>
      </c>
      <c r="BB19" s="550">
        <v>0</v>
      </c>
      <c r="BC19" s="550">
        <v>49720</v>
      </c>
      <c r="BD19" s="550">
        <v>11355</v>
      </c>
      <c r="BE19" s="551">
        <v>1498</v>
      </c>
      <c r="BF19" s="551">
        <v>0</v>
      </c>
      <c r="BG19" s="552">
        <v>110695</v>
      </c>
      <c r="BH19" s="552">
        <v>26698</v>
      </c>
      <c r="BI19" s="553">
        <v>0</v>
      </c>
      <c r="BJ19" s="553">
        <v>0</v>
      </c>
      <c r="BK19" s="553">
        <v>8025</v>
      </c>
      <c r="BL19" s="553">
        <v>1132492</v>
      </c>
      <c r="BM19" s="553">
        <v>2889</v>
      </c>
      <c r="BN19" s="554">
        <v>4185</v>
      </c>
      <c r="BO19" s="501">
        <v>147750</v>
      </c>
      <c r="BP19" s="501">
        <v>216</v>
      </c>
      <c r="BQ19" s="555">
        <v>981013</v>
      </c>
      <c r="BR19" s="555">
        <v>315135</v>
      </c>
      <c r="BS19" s="555">
        <v>11500</v>
      </c>
      <c r="BT19" s="555">
        <v>2213</v>
      </c>
      <c r="BU19" s="556">
        <v>0</v>
      </c>
      <c r="BV19" s="556">
        <v>0</v>
      </c>
      <c r="BW19" s="557">
        <v>8030</v>
      </c>
      <c r="BX19" s="557">
        <v>3275</v>
      </c>
      <c r="BY19" s="540">
        <v>547886</v>
      </c>
      <c r="BZ19" s="540">
        <v>7803</v>
      </c>
      <c r="CA19" s="538">
        <v>236</v>
      </c>
      <c r="CB19" s="538">
        <v>335</v>
      </c>
      <c r="CC19" s="538">
        <v>0</v>
      </c>
      <c r="CD19" s="539">
        <v>19523</v>
      </c>
      <c r="CE19" s="539">
        <v>27300</v>
      </c>
      <c r="CF19" s="539">
        <v>1106</v>
      </c>
      <c r="CG19" s="539">
        <v>317461</v>
      </c>
      <c r="CH19" s="539">
        <v>4620</v>
      </c>
      <c r="CI19" s="539">
        <v>2372</v>
      </c>
      <c r="CJ19" s="539">
        <v>14189</v>
      </c>
      <c r="CK19" s="539">
        <v>99092</v>
      </c>
      <c r="CL19" s="540">
        <v>1704</v>
      </c>
      <c r="CM19" s="540">
        <v>280</v>
      </c>
      <c r="CN19" s="540">
        <v>47116</v>
      </c>
      <c r="CO19" s="540">
        <v>11</v>
      </c>
      <c r="CP19" s="540">
        <v>13170</v>
      </c>
      <c r="CQ19" s="540">
        <v>37180</v>
      </c>
      <c r="CR19" s="541">
        <v>4932</v>
      </c>
      <c r="CS19" s="541">
        <v>56908</v>
      </c>
      <c r="CT19" s="542">
        <v>1229446</v>
      </c>
      <c r="CU19" s="542">
        <v>124974</v>
      </c>
      <c r="CV19" s="542">
        <v>197971</v>
      </c>
      <c r="CW19" s="540">
        <v>8787</v>
      </c>
      <c r="CX19" s="543">
        <v>0</v>
      </c>
      <c r="CY19" s="543">
        <v>42674</v>
      </c>
      <c r="CZ19" s="543">
        <v>1462</v>
      </c>
      <c r="DA19" s="543">
        <v>96551</v>
      </c>
      <c r="DB19" s="545">
        <v>442106</v>
      </c>
      <c r="DC19" s="545">
        <v>110</v>
      </c>
      <c r="DD19" s="545">
        <v>52089</v>
      </c>
      <c r="DE19" s="545">
        <v>18151</v>
      </c>
      <c r="DF19" s="545">
        <v>28352</v>
      </c>
      <c r="DG19" s="540">
        <v>1486159</v>
      </c>
      <c r="DH19" s="540">
        <v>58646</v>
      </c>
      <c r="DI19" s="603">
        <v>28640970</v>
      </c>
      <c r="DJ19" s="604">
        <v>21991</v>
      </c>
      <c r="DK19" s="540">
        <v>2689566</v>
      </c>
      <c r="DL19" s="540">
        <v>0</v>
      </c>
      <c r="DM19" s="540">
        <v>0</v>
      </c>
      <c r="DN19" s="540">
        <v>4012</v>
      </c>
      <c r="DO19" s="540">
        <v>843845</v>
      </c>
      <c r="DP19" s="540">
        <v>190577</v>
      </c>
      <c r="DQ19" s="540">
        <v>3749991</v>
      </c>
      <c r="DR19" s="540">
        <v>32390961</v>
      </c>
      <c r="DS19" s="540">
        <v>9324030</v>
      </c>
      <c r="DT19" s="540">
        <v>13074021</v>
      </c>
      <c r="DU19" s="540">
        <v>41714991</v>
      </c>
      <c r="DV19" s="540">
        <v>-30066421</v>
      </c>
      <c r="DW19" s="605">
        <v>-16992400</v>
      </c>
      <c r="DX19" s="606">
        <v>11648570</v>
      </c>
    </row>
    <row r="20" spans="2:128" ht="12.75" thickBot="1">
      <c r="B20" s="600" t="s">
        <v>457</v>
      </c>
      <c r="C20" s="601" t="s">
        <v>581</v>
      </c>
      <c r="D20" s="497">
        <v>455288</v>
      </c>
      <c r="E20" s="498">
        <v>49763</v>
      </c>
      <c r="F20" s="498">
        <v>28991</v>
      </c>
      <c r="G20" s="498">
        <v>24631</v>
      </c>
      <c r="H20" s="509">
        <v>843192</v>
      </c>
      <c r="I20" s="510">
        <f>SUM(H19:H20)</f>
        <v>1365398</v>
      </c>
      <c r="J20" s="540">
        <v>0</v>
      </c>
      <c r="K20" s="540">
        <v>307983</v>
      </c>
      <c r="L20" s="540">
        <v>0</v>
      </c>
      <c r="M20" s="540">
        <v>1411689</v>
      </c>
      <c r="N20" s="540">
        <v>16665</v>
      </c>
      <c r="O20" s="540">
        <v>13670</v>
      </c>
      <c r="P20" s="540">
        <v>0</v>
      </c>
      <c r="Q20" s="540">
        <v>80881</v>
      </c>
      <c r="R20" s="540">
        <v>1460662</v>
      </c>
      <c r="S20" s="541">
        <v>509943</v>
      </c>
      <c r="T20" s="541">
        <v>198123</v>
      </c>
      <c r="U20" s="541">
        <v>339810</v>
      </c>
      <c r="V20" s="541">
        <v>834283</v>
      </c>
      <c r="W20" s="501">
        <v>93193</v>
      </c>
      <c r="X20" s="542">
        <v>14992</v>
      </c>
      <c r="Y20" s="542">
        <v>92180</v>
      </c>
      <c r="Z20" s="542">
        <v>566</v>
      </c>
      <c r="AA20" s="542">
        <v>39130</v>
      </c>
      <c r="AB20" s="542">
        <v>0</v>
      </c>
      <c r="AC20" s="542">
        <v>0</v>
      </c>
      <c r="AD20" s="542">
        <v>145660</v>
      </c>
      <c r="AE20" s="542">
        <v>41570</v>
      </c>
      <c r="AF20" s="543">
        <v>102530</v>
      </c>
      <c r="AG20" s="543">
        <v>3941742</v>
      </c>
      <c r="AH20" s="602">
        <v>92878</v>
      </c>
      <c r="AI20" s="602">
        <v>43611</v>
      </c>
      <c r="AJ20" s="602">
        <v>58439</v>
      </c>
      <c r="AK20" s="545">
        <v>13790</v>
      </c>
      <c r="AL20" s="545">
        <v>162679</v>
      </c>
      <c r="AM20" s="545">
        <v>1951</v>
      </c>
      <c r="AN20" s="545">
        <v>434108</v>
      </c>
      <c r="AO20" s="546">
        <v>6396</v>
      </c>
      <c r="AP20" s="546">
        <v>126507</v>
      </c>
      <c r="AQ20" s="546">
        <v>45019</v>
      </c>
      <c r="AR20" s="546">
        <v>13301</v>
      </c>
      <c r="AS20" s="547">
        <v>838135</v>
      </c>
      <c r="AT20" s="547">
        <v>309890</v>
      </c>
      <c r="AU20" s="548">
        <v>611550</v>
      </c>
      <c r="AV20" s="548">
        <v>357374</v>
      </c>
      <c r="AW20" s="549">
        <v>147146</v>
      </c>
      <c r="AX20" s="549">
        <v>161918</v>
      </c>
      <c r="AY20" s="549">
        <v>349920</v>
      </c>
      <c r="AZ20" s="549">
        <v>3360</v>
      </c>
      <c r="BA20" s="550">
        <v>591030</v>
      </c>
      <c r="BB20" s="550">
        <v>135520</v>
      </c>
      <c r="BC20" s="550">
        <v>45082</v>
      </c>
      <c r="BD20" s="550">
        <v>8781</v>
      </c>
      <c r="BE20" s="551">
        <v>10780</v>
      </c>
      <c r="BF20" s="551">
        <v>26</v>
      </c>
      <c r="BG20" s="552">
        <v>318456</v>
      </c>
      <c r="BH20" s="552">
        <v>90197</v>
      </c>
      <c r="BI20" s="553">
        <v>0</v>
      </c>
      <c r="BJ20" s="553">
        <v>0</v>
      </c>
      <c r="BK20" s="553">
        <v>9330</v>
      </c>
      <c r="BL20" s="553">
        <v>894453</v>
      </c>
      <c r="BM20" s="553">
        <v>4860</v>
      </c>
      <c r="BN20" s="554">
        <v>29840</v>
      </c>
      <c r="BO20" s="501">
        <v>381977</v>
      </c>
      <c r="BP20" s="501">
        <v>28060</v>
      </c>
      <c r="BQ20" s="555">
        <v>1733572</v>
      </c>
      <c r="BR20" s="555">
        <v>556863</v>
      </c>
      <c r="BS20" s="555">
        <v>703532</v>
      </c>
      <c r="BT20" s="555">
        <v>204226</v>
      </c>
      <c r="BU20" s="556">
        <v>148767</v>
      </c>
      <c r="BV20" s="556">
        <v>28680</v>
      </c>
      <c r="BW20" s="557">
        <v>64499</v>
      </c>
      <c r="BX20" s="557">
        <v>401813</v>
      </c>
      <c r="BY20" s="540">
        <v>12442320</v>
      </c>
      <c r="BZ20" s="540">
        <v>2643335</v>
      </c>
      <c r="CA20" s="538">
        <v>47104</v>
      </c>
      <c r="CB20" s="538">
        <v>4399</v>
      </c>
      <c r="CC20" s="538">
        <v>0</v>
      </c>
      <c r="CD20" s="539">
        <v>203751</v>
      </c>
      <c r="CE20" s="539">
        <v>1297351</v>
      </c>
      <c r="CF20" s="539">
        <v>117363</v>
      </c>
      <c r="CG20" s="539">
        <v>694913</v>
      </c>
      <c r="CH20" s="539">
        <v>266587</v>
      </c>
      <c r="CI20" s="539">
        <v>4437</v>
      </c>
      <c r="CJ20" s="539">
        <v>75814</v>
      </c>
      <c r="CK20" s="539">
        <v>519874</v>
      </c>
      <c r="CL20" s="540">
        <v>488189</v>
      </c>
      <c r="CM20" s="540">
        <v>92091</v>
      </c>
      <c r="CN20" s="540">
        <v>479984</v>
      </c>
      <c r="CO20" s="540">
        <v>10949</v>
      </c>
      <c r="CP20" s="540">
        <v>58066</v>
      </c>
      <c r="CQ20" s="540">
        <v>1809228</v>
      </c>
      <c r="CR20" s="541">
        <v>128036</v>
      </c>
      <c r="CS20" s="541">
        <v>248386</v>
      </c>
      <c r="CT20" s="542">
        <v>2656992</v>
      </c>
      <c r="CU20" s="542">
        <v>994249</v>
      </c>
      <c r="CV20" s="542">
        <v>552033</v>
      </c>
      <c r="CW20" s="540">
        <v>5042149</v>
      </c>
      <c r="CX20" s="543">
        <v>118358</v>
      </c>
      <c r="CY20" s="543">
        <v>950525</v>
      </c>
      <c r="CZ20" s="543">
        <v>356116</v>
      </c>
      <c r="DA20" s="543">
        <v>1420495</v>
      </c>
      <c r="DB20" s="545">
        <v>1560368</v>
      </c>
      <c r="DC20" s="545">
        <v>227790</v>
      </c>
      <c r="DD20" s="545">
        <v>1197476</v>
      </c>
      <c r="DE20" s="545">
        <v>578543</v>
      </c>
      <c r="DF20" s="545">
        <v>537347</v>
      </c>
      <c r="DG20" s="540">
        <v>306301</v>
      </c>
      <c r="DH20" s="540">
        <v>62312</v>
      </c>
      <c r="DI20" s="603">
        <v>59408684</v>
      </c>
      <c r="DJ20" s="604">
        <v>637053</v>
      </c>
      <c r="DK20" s="540">
        <v>25804827</v>
      </c>
      <c r="DL20" s="540">
        <v>0</v>
      </c>
      <c r="DM20" s="540">
        <v>0</v>
      </c>
      <c r="DN20" s="540">
        <v>0</v>
      </c>
      <c r="DO20" s="540">
        <v>1377594</v>
      </c>
      <c r="DP20" s="540">
        <v>-1055796</v>
      </c>
      <c r="DQ20" s="540">
        <v>26763678</v>
      </c>
      <c r="DR20" s="540">
        <v>86172362</v>
      </c>
      <c r="DS20" s="540">
        <v>21221668</v>
      </c>
      <c r="DT20" s="540">
        <v>47985346</v>
      </c>
      <c r="DU20" s="540">
        <v>107394030</v>
      </c>
      <c r="DV20" s="540">
        <v>-74362712</v>
      </c>
      <c r="DW20" s="605">
        <v>-26377366</v>
      </c>
      <c r="DX20" s="606">
        <v>33031318</v>
      </c>
    </row>
    <row r="21" spans="2:128">
      <c r="B21" s="607" t="s">
        <v>458</v>
      </c>
      <c r="C21" s="608" t="s">
        <v>689</v>
      </c>
      <c r="D21" s="571">
        <v>921</v>
      </c>
      <c r="E21" s="572">
        <v>75309</v>
      </c>
      <c r="F21" s="572">
        <v>2629</v>
      </c>
      <c r="G21" s="572">
        <v>101352</v>
      </c>
      <c r="H21" s="609">
        <v>33492</v>
      </c>
      <c r="I21" s="610"/>
      <c r="J21" s="577">
        <v>0</v>
      </c>
      <c r="K21" s="577">
        <v>8035</v>
      </c>
      <c r="L21" s="577">
        <v>0</v>
      </c>
      <c r="M21" s="577">
        <v>90525</v>
      </c>
      <c r="N21" s="577">
        <v>1227</v>
      </c>
      <c r="O21" s="577">
        <v>65656</v>
      </c>
      <c r="P21" s="577">
        <v>0</v>
      </c>
      <c r="Q21" s="577">
        <v>142</v>
      </c>
      <c r="R21" s="577">
        <v>7949</v>
      </c>
      <c r="S21" s="577">
        <v>9653262</v>
      </c>
      <c r="T21" s="577">
        <v>2355461</v>
      </c>
      <c r="U21" s="577">
        <v>2569829</v>
      </c>
      <c r="V21" s="577">
        <v>309473</v>
      </c>
      <c r="W21" s="517">
        <v>2850</v>
      </c>
      <c r="X21" s="578">
        <v>73</v>
      </c>
      <c r="Y21" s="578">
        <v>38</v>
      </c>
      <c r="Z21" s="578">
        <v>0</v>
      </c>
      <c r="AA21" s="578">
        <v>1004</v>
      </c>
      <c r="AB21" s="578">
        <v>0</v>
      </c>
      <c r="AC21" s="578">
        <v>0</v>
      </c>
      <c r="AD21" s="578">
        <v>0</v>
      </c>
      <c r="AE21" s="578">
        <v>2168</v>
      </c>
      <c r="AF21" s="579">
        <v>0</v>
      </c>
      <c r="AG21" s="579">
        <v>0</v>
      </c>
      <c r="AH21" s="611">
        <v>22740</v>
      </c>
      <c r="AI21" s="611">
        <v>398</v>
      </c>
      <c r="AJ21" s="611">
        <v>16194</v>
      </c>
      <c r="AK21" s="581">
        <v>5569</v>
      </c>
      <c r="AL21" s="581">
        <v>5436</v>
      </c>
      <c r="AM21" s="581">
        <v>2392</v>
      </c>
      <c r="AN21" s="581">
        <v>117891</v>
      </c>
      <c r="AO21" s="582">
        <v>0</v>
      </c>
      <c r="AP21" s="582">
        <v>2557</v>
      </c>
      <c r="AQ21" s="582">
        <v>12687</v>
      </c>
      <c r="AR21" s="582">
        <v>5</v>
      </c>
      <c r="AS21" s="583">
        <v>0</v>
      </c>
      <c r="AT21" s="583">
        <v>202978</v>
      </c>
      <c r="AU21" s="584">
        <v>215053</v>
      </c>
      <c r="AV21" s="584">
        <v>85113</v>
      </c>
      <c r="AW21" s="585">
        <v>5535</v>
      </c>
      <c r="AX21" s="585">
        <v>11421</v>
      </c>
      <c r="AY21" s="585">
        <v>6656</v>
      </c>
      <c r="AZ21" s="585">
        <v>1383</v>
      </c>
      <c r="BA21" s="586">
        <v>14541</v>
      </c>
      <c r="BB21" s="586">
        <v>4605</v>
      </c>
      <c r="BC21" s="586">
        <v>6603</v>
      </c>
      <c r="BD21" s="586">
        <v>304</v>
      </c>
      <c r="BE21" s="587">
        <v>409</v>
      </c>
      <c r="BF21" s="587">
        <v>1</v>
      </c>
      <c r="BG21" s="588">
        <v>259</v>
      </c>
      <c r="BH21" s="588">
        <v>157</v>
      </c>
      <c r="BI21" s="589">
        <v>0</v>
      </c>
      <c r="BJ21" s="589">
        <v>0</v>
      </c>
      <c r="BK21" s="589">
        <v>919</v>
      </c>
      <c r="BL21" s="589">
        <v>672038</v>
      </c>
      <c r="BM21" s="589">
        <v>1922</v>
      </c>
      <c r="BN21" s="590">
        <v>2801</v>
      </c>
      <c r="BO21" s="517">
        <v>336307</v>
      </c>
      <c r="BP21" s="517">
        <v>0</v>
      </c>
      <c r="BQ21" s="591">
        <v>12138598</v>
      </c>
      <c r="BR21" s="591">
        <v>573271</v>
      </c>
      <c r="BS21" s="591">
        <v>203235</v>
      </c>
      <c r="BT21" s="591">
        <v>101601</v>
      </c>
      <c r="BU21" s="592">
        <v>199146</v>
      </c>
      <c r="BV21" s="592">
        <v>117</v>
      </c>
      <c r="BW21" s="593">
        <v>10</v>
      </c>
      <c r="BX21" s="593">
        <v>138</v>
      </c>
      <c r="BY21" s="577">
        <v>590840</v>
      </c>
      <c r="BZ21" s="577">
        <v>25875</v>
      </c>
      <c r="CA21" s="594">
        <v>7</v>
      </c>
      <c r="CB21" s="594">
        <v>164</v>
      </c>
      <c r="CC21" s="594">
        <v>1170</v>
      </c>
      <c r="CD21" s="575">
        <v>86</v>
      </c>
      <c r="CE21" s="575">
        <v>37</v>
      </c>
      <c r="CF21" s="575">
        <v>0</v>
      </c>
      <c r="CG21" s="575">
        <v>8424</v>
      </c>
      <c r="CH21" s="575">
        <v>144</v>
      </c>
      <c r="CI21" s="575">
        <v>5</v>
      </c>
      <c r="CJ21" s="575">
        <v>11567</v>
      </c>
      <c r="CK21" s="575">
        <v>688855</v>
      </c>
      <c r="CL21" s="576">
        <v>5278</v>
      </c>
      <c r="CM21" s="576">
        <v>2118</v>
      </c>
      <c r="CN21" s="576">
        <v>574</v>
      </c>
      <c r="CO21" s="576">
        <v>60</v>
      </c>
      <c r="CP21" s="576">
        <v>2304</v>
      </c>
      <c r="CQ21" s="577">
        <v>6314</v>
      </c>
      <c r="CR21" s="577">
        <v>0</v>
      </c>
      <c r="CS21" s="577">
        <v>3075</v>
      </c>
      <c r="CT21" s="578">
        <v>3187</v>
      </c>
      <c r="CU21" s="578">
        <v>350</v>
      </c>
      <c r="CV21" s="578">
        <v>341</v>
      </c>
      <c r="CW21" s="577">
        <v>5386</v>
      </c>
      <c r="CX21" s="579">
        <v>8511</v>
      </c>
      <c r="CY21" s="579">
        <v>2630</v>
      </c>
      <c r="CZ21" s="579">
        <v>5458</v>
      </c>
      <c r="DA21" s="579">
        <v>27084</v>
      </c>
      <c r="DB21" s="581">
        <v>49313</v>
      </c>
      <c r="DC21" s="581">
        <v>51360</v>
      </c>
      <c r="DD21" s="581">
        <v>8454</v>
      </c>
      <c r="DE21" s="581">
        <v>10954</v>
      </c>
      <c r="DF21" s="581">
        <v>19327</v>
      </c>
      <c r="DG21" s="577">
        <v>0</v>
      </c>
      <c r="DH21" s="577">
        <v>5861</v>
      </c>
      <c r="DI21" s="612">
        <v>31797498</v>
      </c>
      <c r="DJ21" s="613">
        <v>31258</v>
      </c>
      <c r="DK21" s="577">
        <v>308910</v>
      </c>
      <c r="DL21" s="577">
        <v>8844</v>
      </c>
      <c r="DM21" s="577">
        <v>0</v>
      </c>
      <c r="DN21" s="577">
        <v>5157</v>
      </c>
      <c r="DO21" s="577">
        <v>141331</v>
      </c>
      <c r="DP21" s="577">
        <v>1553358</v>
      </c>
      <c r="DQ21" s="577">
        <v>2048858</v>
      </c>
      <c r="DR21" s="577">
        <v>33846356</v>
      </c>
      <c r="DS21" s="577">
        <v>48437647</v>
      </c>
      <c r="DT21" s="577">
        <v>50486505</v>
      </c>
      <c r="DU21" s="577">
        <v>82284003</v>
      </c>
      <c r="DV21" s="577">
        <v>-27417486</v>
      </c>
      <c r="DW21" s="614">
        <v>23069019</v>
      </c>
      <c r="DX21" s="615">
        <v>54866517</v>
      </c>
    </row>
    <row r="22" spans="2:128">
      <c r="B22" s="616" t="s">
        <v>459</v>
      </c>
      <c r="C22" s="617" t="s">
        <v>690</v>
      </c>
      <c r="D22" s="497">
        <v>0</v>
      </c>
      <c r="E22" s="498">
        <v>0</v>
      </c>
      <c r="F22" s="498">
        <v>865</v>
      </c>
      <c r="G22" s="498">
        <v>2329</v>
      </c>
      <c r="H22" s="507">
        <v>7729</v>
      </c>
      <c r="I22" s="508"/>
      <c r="J22" s="541">
        <v>0</v>
      </c>
      <c r="K22" s="541">
        <v>22386</v>
      </c>
      <c r="L22" s="541">
        <v>0</v>
      </c>
      <c r="M22" s="541">
        <v>101304</v>
      </c>
      <c r="N22" s="541">
        <v>1640</v>
      </c>
      <c r="O22" s="541">
        <v>1231</v>
      </c>
      <c r="P22" s="541">
        <v>0</v>
      </c>
      <c r="Q22" s="541">
        <v>4815</v>
      </c>
      <c r="R22" s="541">
        <v>26119</v>
      </c>
      <c r="S22" s="541">
        <v>21317</v>
      </c>
      <c r="T22" s="541">
        <v>800887</v>
      </c>
      <c r="U22" s="541">
        <v>33003</v>
      </c>
      <c r="V22" s="541">
        <v>70105</v>
      </c>
      <c r="W22" s="501">
        <v>23543</v>
      </c>
      <c r="X22" s="542">
        <v>409</v>
      </c>
      <c r="Y22" s="542">
        <v>39378</v>
      </c>
      <c r="Z22" s="542">
        <v>1458</v>
      </c>
      <c r="AA22" s="542">
        <v>12148</v>
      </c>
      <c r="AB22" s="542">
        <v>0</v>
      </c>
      <c r="AC22" s="542">
        <v>0</v>
      </c>
      <c r="AD22" s="542">
        <v>43955</v>
      </c>
      <c r="AE22" s="542">
        <v>10370</v>
      </c>
      <c r="AF22" s="543">
        <v>14518</v>
      </c>
      <c r="AG22" s="543">
        <v>45902</v>
      </c>
      <c r="AH22" s="618">
        <v>80875</v>
      </c>
      <c r="AI22" s="618">
        <v>7845</v>
      </c>
      <c r="AJ22" s="618">
        <v>269</v>
      </c>
      <c r="AK22" s="545">
        <v>989</v>
      </c>
      <c r="AL22" s="545">
        <v>34449</v>
      </c>
      <c r="AM22" s="545">
        <v>515</v>
      </c>
      <c r="AN22" s="545">
        <v>43808</v>
      </c>
      <c r="AO22" s="546">
        <v>2039</v>
      </c>
      <c r="AP22" s="546">
        <v>15235</v>
      </c>
      <c r="AQ22" s="546">
        <v>8497</v>
      </c>
      <c r="AR22" s="546">
        <v>37</v>
      </c>
      <c r="AS22" s="547">
        <v>70662</v>
      </c>
      <c r="AT22" s="547">
        <v>41254</v>
      </c>
      <c r="AU22" s="548">
        <v>38234</v>
      </c>
      <c r="AV22" s="548">
        <v>24421</v>
      </c>
      <c r="AW22" s="549">
        <v>13170</v>
      </c>
      <c r="AX22" s="549">
        <v>23848</v>
      </c>
      <c r="AY22" s="549">
        <v>18803</v>
      </c>
      <c r="AZ22" s="549">
        <v>333</v>
      </c>
      <c r="BA22" s="550">
        <v>30503</v>
      </c>
      <c r="BB22" s="550">
        <v>21455</v>
      </c>
      <c r="BC22" s="550">
        <v>10285</v>
      </c>
      <c r="BD22" s="550">
        <v>1284</v>
      </c>
      <c r="BE22" s="551">
        <v>6320</v>
      </c>
      <c r="BF22" s="551">
        <v>19</v>
      </c>
      <c r="BG22" s="552">
        <v>21136</v>
      </c>
      <c r="BH22" s="552">
        <v>13700</v>
      </c>
      <c r="BI22" s="553">
        <v>0</v>
      </c>
      <c r="BJ22" s="553">
        <v>0</v>
      </c>
      <c r="BK22" s="553">
        <v>2185</v>
      </c>
      <c r="BL22" s="553">
        <v>1452599</v>
      </c>
      <c r="BM22" s="553">
        <v>1931</v>
      </c>
      <c r="BN22" s="554">
        <v>3527</v>
      </c>
      <c r="BO22" s="501">
        <v>108512</v>
      </c>
      <c r="BP22" s="501">
        <v>997</v>
      </c>
      <c r="BQ22" s="555">
        <v>4405723</v>
      </c>
      <c r="BR22" s="555">
        <v>1521837</v>
      </c>
      <c r="BS22" s="555">
        <v>10011</v>
      </c>
      <c r="BT22" s="555">
        <v>5087</v>
      </c>
      <c r="BU22" s="556">
        <v>231071</v>
      </c>
      <c r="BV22" s="556">
        <v>11461</v>
      </c>
      <c r="BW22" s="557">
        <v>50610</v>
      </c>
      <c r="BX22" s="557">
        <v>144752</v>
      </c>
      <c r="BY22" s="541">
        <v>1183703</v>
      </c>
      <c r="BZ22" s="541">
        <v>1075521</v>
      </c>
      <c r="CA22" s="538">
        <v>33258</v>
      </c>
      <c r="CB22" s="538">
        <v>95923</v>
      </c>
      <c r="CC22" s="538">
        <v>86125</v>
      </c>
      <c r="CD22" s="539">
        <v>11259</v>
      </c>
      <c r="CE22" s="539">
        <v>108042</v>
      </c>
      <c r="CF22" s="539">
        <v>0</v>
      </c>
      <c r="CG22" s="539">
        <v>60311</v>
      </c>
      <c r="CH22" s="539">
        <v>26059</v>
      </c>
      <c r="CI22" s="539">
        <v>1649</v>
      </c>
      <c r="CJ22" s="539">
        <v>63028</v>
      </c>
      <c r="CK22" s="539">
        <v>168003</v>
      </c>
      <c r="CL22" s="540">
        <v>408987</v>
      </c>
      <c r="CM22" s="540">
        <v>18853</v>
      </c>
      <c r="CN22" s="540">
        <v>235816</v>
      </c>
      <c r="CO22" s="540">
        <v>9821</v>
      </c>
      <c r="CP22" s="540">
        <v>43952</v>
      </c>
      <c r="CQ22" s="541">
        <v>313808</v>
      </c>
      <c r="CR22" s="541">
        <v>456185</v>
      </c>
      <c r="CS22" s="541">
        <v>308804</v>
      </c>
      <c r="CT22" s="542">
        <v>938336</v>
      </c>
      <c r="CU22" s="542">
        <v>378654</v>
      </c>
      <c r="CV22" s="542">
        <v>173292</v>
      </c>
      <c r="CW22" s="541">
        <v>847751</v>
      </c>
      <c r="CX22" s="543">
        <v>48615</v>
      </c>
      <c r="CY22" s="543">
        <v>131278</v>
      </c>
      <c r="CZ22" s="543">
        <v>15718</v>
      </c>
      <c r="DA22" s="543">
        <v>309080</v>
      </c>
      <c r="DB22" s="545">
        <v>522458</v>
      </c>
      <c r="DC22" s="545">
        <v>267936</v>
      </c>
      <c r="DD22" s="545">
        <v>136611</v>
      </c>
      <c r="DE22" s="545">
        <v>31802</v>
      </c>
      <c r="DF22" s="545">
        <v>111570</v>
      </c>
      <c r="DG22" s="541">
        <v>0</v>
      </c>
      <c r="DH22" s="541">
        <v>5017</v>
      </c>
      <c r="DI22" s="619">
        <v>18392924</v>
      </c>
      <c r="DJ22" s="620">
        <v>239085</v>
      </c>
      <c r="DK22" s="541">
        <v>2170604</v>
      </c>
      <c r="DL22" s="541">
        <v>5542</v>
      </c>
      <c r="DM22" s="541">
        <v>0</v>
      </c>
      <c r="DN22" s="541">
        <v>95674</v>
      </c>
      <c r="DO22" s="541">
        <v>2797096</v>
      </c>
      <c r="DP22" s="541">
        <v>272094</v>
      </c>
      <c r="DQ22" s="541">
        <v>5580095</v>
      </c>
      <c r="DR22" s="541">
        <v>23973019</v>
      </c>
      <c r="DS22" s="541">
        <v>15804894</v>
      </c>
      <c r="DT22" s="541">
        <v>21384989</v>
      </c>
      <c r="DU22" s="541">
        <v>39777913</v>
      </c>
      <c r="DV22" s="541">
        <v>-18208754</v>
      </c>
      <c r="DW22" s="621">
        <v>3176235</v>
      </c>
      <c r="DX22" s="622">
        <v>21569159</v>
      </c>
    </row>
    <row r="23" spans="2:128">
      <c r="B23" s="616" t="s">
        <v>460</v>
      </c>
      <c r="C23" s="617" t="s">
        <v>584</v>
      </c>
      <c r="D23" s="497">
        <v>1862</v>
      </c>
      <c r="E23" s="498">
        <v>0</v>
      </c>
      <c r="F23" s="498">
        <v>7610</v>
      </c>
      <c r="G23" s="498">
        <v>0</v>
      </c>
      <c r="H23" s="507">
        <v>1206</v>
      </c>
      <c r="I23" s="508"/>
      <c r="J23" s="541">
        <v>0</v>
      </c>
      <c r="K23" s="541">
        <v>0</v>
      </c>
      <c r="L23" s="541">
        <v>0</v>
      </c>
      <c r="M23" s="541">
        <v>30155</v>
      </c>
      <c r="N23" s="541">
        <v>1727</v>
      </c>
      <c r="O23" s="541">
        <v>10</v>
      </c>
      <c r="P23" s="541">
        <v>0</v>
      </c>
      <c r="Q23" s="541">
        <v>12440</v>
      </c>
      <c r="R23" s="541">
        <v>7377</v>
      </c>
      <c r="S23" s="541">
        <v>255343</v>
      </c>
      <c r="T23" s="541">
        <v>189620</v>
      </c>
      <c r="U23" s="541">
        <v>9803659</v>
      </c>
      <c r="V23" s="541">
        <v>17375783</v>
      </c>
      <c r="W23" s="501">
        <v>4191180</v>
      </c>
      <c r="X23" s="542">
        <v>0</v>
      </c>
      <c r="Y23" s="542">
        <v>56842</v>
      </c>
      <c r="Z23" s="542">
        <v>0</v>
      </c>
      <c r="AA23" s="542">
        <v>10</v>
      </c>
      <c r="AB23" s="542">
        <v>0</v>
      </c>
      <c r="AC23" s="542">
        <v>0</v>
      </c>
      <c r="AD23" s="542">
        <v>27292</v>
      </c>
      <c r="AE23" s="542">
        <v>29728</v>
      </c>
      <c r="AF23" s="543">
        <v>0</v>
      </c>
      <c r="AG23" s="543">
        <v>0</v>
      </c>
      <c r="AH23" s="618">
        <v>156865</v>
      </c>
      <c r="AI23" s="618">
        <v>16332</v>
      </c>
      <c r="AJ23" s="618">
        <v>2255</v>
      </c>
      <c r="AK23" s="545">
        <v>4778</v>
      </c>
      <c r="AL23" s="545">
        <v>0</v>
      </c>
      <c r="AM23" s="545">
        <v>920</v>
      </c>
      <c r="AN23" s="545">
        <v>202534</v>
      </c>
      <c r="AO23" s="546">
        <v>0</v>
      </c>
      <c r="AP23" s="546">
        <v>3459</v>
      </c>
      <c r="AQ23" s="546">
        <v>0</v>
      </c>
      <c r="AR23" s="546">
        <v>861</v>
      </c>
      <c r="AS23" s="547">
        <v>0</v>
      </c>
      <c r="AT23" s="547">
        <v>57739</v>
      </c>
      <c r="AU23" s="548">
        <v>10389</v>
      </c>
      <c r="AV23" s="548">
        <v>10164</v>
      </c>
      <c r="AW23" s="549">
        <v>4828</v>
      </c>
      <c r="AX23" s="549">
        <v>408</v>
      </c>
      <c r="AY23" s="549">
        <v>34392</v>
      </c>
      <c r="AZ23" s="549">
        <v>0</v>
      </c>
      <c r="BA23" s="550">
        <v>136652</v>
      </c>
      <c r="BB23" s="550">
        <v>4049</v>
      </c>
      <c r="BC23" s="550">
        <v>20351</v>
      </c>
      <c r="BD23" s="550">
        <v>1140</v>
      </c>
      <c r="BE23" s="551">
        <v>1387</v>
      </c>
      <c r="BF23" s="551">
        <v>1</v>
      </c>
      <c r="BG23" s="552">
        <v>11944</v>
      </c>
      <c r="BH23" s="552">
        <v>28745</v>
      </c>
      <c r="BI23" s="553">
        <v>0</v>
      </c>
      <c r="BJ23" s="553">
        <v>0</v>
      </c>
      <c r="BK23" s="553">
        <v>887</v>
      </c>
      <c r="BL23" s="553">
        <v>500</v>
      </c>
      <c r="BM23" s="553">
        <v>0</v>
      </c>
      <c r="BN23" s="554">
        <v>1572</v>
      </c>
      <c r="BO23" s="501">
        <v>98235</v>
      </c>
      <c r="BP23" s="501">
        <v>288</v>
      </c>
      <c r="BQ23" s="555">
        <v>699122</v>
      </c>
      <c r="BR23" s="555">
        <v>102490</v>
      </c>
      <c r="BS23" s="555">
        <v>171</v>
      </c>
      <c r="BT23" s="555">
        <v>17</v>
      </c>
      <c r="BU23" s="556">
        <v>0</v>
      </c>
      <c r="BV23" s="556">
        <v>0</v>
      </c>
      <c r="BW23" s="557">
        <v>10</v>
      </c>
      <c r="BX23" s="557">
        <v>4064</v>
      </c>
      <c r="BY23" s="541">
        <v>-135147</v>
      </c>
      <c r="BZ23" s="541">
        <v>82622</v>
      </c>
      <c r="CA23" s="538">
        <v>0</v>
      </c>
      <c r="CB23" s="538">
        <v>0</v>
      </c>
      <c r="CC23" s="538">
        <v>40547</v>
      </c>
      <c r="CD23" s="539">
        <v>0</v>
      </c>
      <c r="CE23" s="539">
        <v>27816</v>
      </c>
      <c r="CF23" s="539">
        <v>0</v>
      </c>
      <c r="CG23" s="539">
        <v>1965</v>
      </c>
      <c r="CH23" s="539">
        <v>1795</v>
      </c>
      <c r="CI23" s="539">
        <v>4617</v>
      </c>
      <c r="CJ23" s="539">
        <v>54019</v>
      </c>
      <c r="CK23" s="539">
        <v>341233</v>
      </c>
      <c r="CL23" s="540">
        <v>13401</v>
      </c>
      <c r="CM23" s="540">
        <v>17</v>
      </c>
      <c r="CN23" s="540">
        <v>167469</v>
      </c>
      <c r="CO23" s="540">
        <v>415</v>
      </c>
      <c r="CP23" s="540">
        <v>1210415</v>
      </c>
      <c r="CQ23" s="541">
        <v>11886</v>
      </c>
      <c r="CR23" s="541">
        <v>134210</v>
      </c>
      <c r="CS23" s="541">
        <v>145034</v>
      </c>
      <c r="CT23" s="542">
        <v>19748</v>
      </c>
      <c r="CU23" s="542">
        <v>34518</v>
      </c>
      <c r="CV23" s="542">
        <v>27903</v>
      </c>
      <c r="CW23" s="541">
        <v>42677</v>
      </c>
      <c r="CX23" s="543">
        <v>82</v>
      </c>
      <c r="CY23" s="543">
        <v>0</v>
      </c>
      <c r="CZ23" s="543">
        <v>10021</v>
      </c>
      <c r="DA23" s="543">
        <v>200600</v>
      </c>
      <c r="DB23" s="545">
        <v>34384</v>
      </c>
      <c r="DC23" s="545">
        <v>3</v>
      </c>
      <c r="DD23" s="545">
        <v>23410</v>
      </c>
      <c r="DE23" s="545">
        <v>13531</v>
      </c>
      <c r="DF23" s="545">
        <v>1246</v>
      </c>
      <c r="DG23" s="541">
        <v>2299998</v>
      </c>
      <c r="DH23" s="541">
        <v>20876</v>
      </c>
      <c r="DI23" s="619">
        <v>38440704</v>
      </c>
      <c r="DJ23" s="620">
        <v>103716</v>
      </c>
      <c r="DK23" s="541">
        <v>-223849</v>
      </c>
      <c r="DL23" s="541">
        <v>0</v>
      </c>
      <c r="DM23" s="541">
        <v>0</v>
      </c>
      <c r="DN23" s="541">
        <v>0</v>
      </c>
      <c r="DO23" s="541">
        <v>0</v>
      </c>
      <c r="DP23" s="541">
        <v>426091</v>
      </c>
      <c r="DQ23" s="541">
        <v>305958</v>
      </c>
      <c r="DR23" s="541">
        <v>38746662</v>
      </c>
      <c r="DS23" s="541">
        <v>24618044</v>
      </c>
      <c r="DT23" s="541">
        <v>24924002</v>
      </c>
      <c r="DU23" s="541">
        <v>63364706</v>
      </c>
      <c r="DV23" s="541">
        <v>-19020649</v>
      </c>
      <c r="DW23" s="621">
        <v>5903353</v>
      </c>
      <c r="DX23" s="622">
        <v>44344057</v>
      </c>
    </row>
    <row r="24" spans="2:128" ht="12.75" thickBot="1">
      <c r="B24" s="616" t="s">
        <v>461</v>
      </c>
      <c r="C24" s="617" t="s">
        <v>585</v>
      </c>
      <c r="D24" s="497">
        <v>499190</v>
      </c>
      <c r="E24" s="498">
        <v>21454</v>
      </c>
      <c r="F24" s="498">
        <v>112786</v>
      </c>
      <c r="G24" s="498">
        <v>38799</v>
      </c>
      <c r="H24" s="507">
        <v>13957</v>
      </c>
      <c r="I24" s="508">
        <f>SUM(H21:H24)</f>
        <v>56384</v>
      </c>
      <c r="J24" s="541">
        <v>0</v>
      </c>
      <c r="K24" s="541">
        <v>0</v>
      </c>
      <c r="L24" s="541">
        <v>0</v>
      </c>
      <c r="M24" s="541">
        <v>2417005</v>
      </c>
      <c r="N24" s="541">
        <v>64400</v>
      </c>
      <c r="O24" s="541">
        <v>28137</v>
      </c>
      <c r="P24" s="541">
        <v>0</v>
      </c>
      <c r="Q24" s="541">
        <v>23881</v>
      </c>
      <c r="R24" s="541">
        <v>82198</v>
      </c>
      <c r="S24" s="541">
        <v>23159</v>
      </c>
      <c r="T24" s="541">
        <v>162190</v>
      </c>
      <c r="U24" s="541">
        <v>80069</v>
      </c>
      <c r="V24" s="541">
        <v>656684</v>
      </c>
      <c r="W24" s="501">
        <v>56460</v>
      </c>
      <c r="X24" s="542">
        <v>4796</v>
      </c>
      <c r="Y24" s="542">
        <v>59847</v>
      </c>
      <c r="Z24" s="542">
        <v>0</v>
      </c>
      <c r="AA24" s="542">
        <v>19502</v>
      </c>
      <c r="AB24" s="542">
        <v>0</v>
      </c>
      <c r="AC24" s="542">
        <v>0</v>
      </c>
      <c r="AD24" s="542">
        <v>437903</v>
      </c>
      <c r="AE24" s="542">
        <v>264489</v>
      </c>
      <c r="AF24" s="543">
        <v>0</v>
      </c>
      <c r="AG24" s="543">
        <v>7096</v>
      </c>
      <c r="AH24" s="618">
        <v>156027</v>
      </c>
      <c r="AI24" s="618">
        <v>10427</v>
      </c>
      <c r="AJ24" s="618">
        <v>37271</v>
      </c>
      <c r="AK24" s="545">
        <v>9207</v>
      </c>
      <c r="AL24" s="545">
        <v>86376</v>
      </c>
      <c r="AM24" s="545">
        <v>4198</v>
      </c>
      <c r="AN24" s="545">
        <v>136737</v>
      </c>
      <c r="AO24" s="546">
        <v>0</v>
      </c>
      <c r="AP24" s="546">
        <v>0</v>
      </c>
      <c r="AQ24" s="546">
        <v>28</v>
      </c>
      <c r="AR24" s="546">
        <v>4674</v>
      </c>
      <c r="AS24" s="547">
        <v>0</v>
      </c>
      <c r="AT24" s="547">
        <v>11160</v>
      </c>
      <c r="AU24" s="548">
        <v>3405</v>
      </c>
      <c r="AV24" s="548">
        <v>222647</v>
      </c>
      <c r="AW24" s="549">
        <v>14848</v>
      </c>
      <c r="AX24" s="549">
        <v>7132</v>
      </c>
      <c r="AY24" s="549">
        <v>48373</v>
      </c>
      <c r="AZ24" s="549">
        <v>1035</v>
      </c>
      <c r="BA24" s="550">
        <v>79254</v>
      </c>
      <c r="BB24" s="550">
        <v>24578</v>
      </c>
      <c r="BC24" s="550">
        <v>40049</v>
      </c>
      <c r="BD24" s="550">
        <v>4891</v>
      </c>
      <c r="BE24" s="551">
        <v>2603</v>
      </c>
      <c r="BF24" s="551">
        <v>3</v>
      </c>
      <c r="BG24" s="552">
        <v>10837</v>
      </c>
      <c r="BH24" s="552">
        <v>30872</v>
      </c>
      <c r="BI24" s="553">
        <v>0</v>
      </c>
      <c r="BJ24" s="553">
        <v>0</v>
      </c>
      <c r="BK24" s="553">
        <v>1477</v>
      </c>
      <c r="BL24" s="553">
        <v>5045</v>
      </c>
      <c r="BM24" s="553">
        <v>338</v>
      </c>
      <c r="BN24" s="554">
        <v>21342</v>
      </c>
      <c r="BO24" s="501">
        <v>99974</v>
      </c>
      <c r="BP24" s="501">
        <v>3670</v>
      </c>
      <c r="BQ24" s="555">
        <v>3452</v>
      </c>
      <c r="BR24" s="555">
        <v>119718</v>
      </c>
      <c r="BS24" s="555">
        <v>0</v>
      </c>
      <c r="BT24" s="555">
        <v>0</v>
      </c>
      <c r="BU24" s="556">
        <v>0</v>
      </c>
      <c r="BV24" s="556">
        <v>0</v>
      </c>
      <c r="BW24" s="557">
        <v>4711</v>
      </c>
      <c r="BX24" s="557">
        <v>19500</v>
      </c>
      <c r="BY24" s="541">
        <v>3877713</v>
      </c>
      <c r="BZ24" s="541">
        <v>392006</v>
      </c>
      <c r="CA24" s="538">
        <v>2110</v>
      </c>
      <c r="CB24" s="538">
        <v>0</v>
      </c>
      <c r="CC24" s="538">
        <v>0</v>
      </c>
      <c r="CD24" s="539">
        <v>4485</v>
      </c>
      <c r="CE24" s="539">
        <v>129883</v>
      </c>
      <c r="CF24" s="539">
        <v>0</v>
      </c>
      <c r="CG24" s="539">
        <v>31398</v>
      </c>
      <c r="CH24" s="539">
        <v>10789</v>
      </c>
      <c r="CI24" s="539">
        <v>365</v>
      </c>
      <c r="CJ24" s="539">
        <v>116959</v>
      </c>
      <c r="CK24" s="539">
        <v>638877</v>
      </c>
      <c r="CL24" s="540">
        <v>35879</v>
      </c>
      <c r="CM24" s="540">
        <v>5761</v>
      </c>
      <c r="CN24" s="540">
        <v>48641</v>
      </c>
      <c r="CO24" s="540">
        <v>764</v>
      </c>
      <c r="CP24" s="540">
        <v>10342</v>
      </c>
      <c r="CQ24" s="541">
        <v>19773</v>
      </c>
      <c r="CR24" s="541">
        <v>94616</v>
      </c>
      <c r="CS24" s="541">
        <v>100305</v>
      </c>
      <c r="CT24" s="542">
        <v>267497</v>
      </c>
      <c r="CU24" s="542">
        <v>201811</v>
      </c>
      <c r="CV24" s="542">
        <v>287860</v>
      </c>
      <c r="CW24" s="541">
        <v>61770</v>
      </c>
      <c r="CX24" s="543">
        <v>24664</v>
      </c>
      <c r="CY24" s="543">
        <v>659</v>
      </c>
      <c r="CZ24" s="543">
        <v>153</v>
      </c>
      <c r="DA24" s="543">
        <v>166494</v>
      </c>
      <c r="DB24" s="545">
        <v>36310</v>
      </c>
      <c r="DC24" s="545">
        <v>170829</v>
      </c>
      <c r="DD24" s="545">
        <v>20455</v>
      </c>
      <c r="DE24" s="545">
        <v>13217</v>
      </c>
      <c r="DF24" s="545">
        <v>30572</v>
      </c>
      <c r="DG24" s="541">
        <v>10067263</v>
      </c>
      <c r="DH24" s="541">
        <v>16552</v>
      </c>
      <c r="DI24" s="619">
        <v>23186633</v>
      </c>
      <c r="DJ24" s="620">
        <v>545410</v>
      </c>
      <c r="DK24" s="541">
        <v>1745391</v>
      </c>
      <c r="DL24" s="541">
        <v>0</v>
      </c>
      <c r="DM24" s="541">
        <v>0</v>
      </c>
      <c r="DN24" s="541">
        <v>0</v>
      </c>
      <c r="DO24" s="541">
        <v>0</v>
      </c>
      <c r="DP24" s="541">
        <v>-1183303</v>
      </c>
      <c r="DQ24" s="541">
        <v>1107498</v>
      </c>
      <c r="DR24" s="541">
        <v>24294131</v>
      </c>
      <c r="DS24" s="541">
        <v>73798432</v>
      </c>
      <c r="DT24" s="541">
        <v>74905930</v>
      </c>
      <c r="DU24" s="541">
        <v>98092563</v>
      </c>
      <c r="DV24" s="541">
        <v>-10418369</v>
      </c>
      <c r="DW24" s="621">
        <v>64487561</v>
      </c>
      <c r="DX24" s="622">
        <v>87674194</v>
      </c>
    </row>
    <row r="25" spans="2:128">
      <c r="B25" s="623" t="s">
        <v>462</v>
      </c>
      <c r="C25" s="624" t="s">
        <v>691</v>
      </c>
      <c r="D25" s="625">
        <v>0</v>
      </c>
      <c r="E25" s="626">
        <v>0</v>
      </c>
      <c r="F25" s="626">
        <v>2760</v>
      </c>
      <c r="G25" s="626">
        <v>608</v>
      </c>
      <c r="H25" s="627">
        <v>6757</v>
      </c>
      <c r="I25" s="628" t="s">
        <v>799</v>
      </c>
      <c r="J25" s="624">
        <v>0</v>
      </c>
      <c r="K25" s="624">
        <v>4787</v>
      </c>
      <c r="L25" s="624">
        <v>0</v>
      </c>
      <c r="M25" s="624">
        <v>1758458</v>
      </c>
      <c r="N25" s="624">
        <v>9456</v>
      </c>
      <c r="O25" s="624">
        <v>448</v>
      </c>
      <c r="P25" s="624">
        <v>0</v>
      </c>
      <c r="Q25" s="624">
        <v>9434</v>
      </c>
      <c r="R25" s="624">
        <v>85352</v>
      </c>
      <c r="S25" s="624">
        <v>35253</v>
      </c>
      <c r="T25" s="624">
        <v>78749</v>
      </c>
      <c r="U25" s="624">
        <v>13515</v>
      </c>
      <c r="V25" s="624">
        <v>1348584</v>
      </c>
      <c r="W25" s="629">
        <v>2467201</v>
      </c>
      <c r="X25" s="624">
        <v>885</v>
      </c>
      <c r="Y25" s="624">
        <v>42945</v>
      </c>
      <c r="Z25" s="624">
        <v>979</v>
      </c>
      <c r="AA25" s="624">
        <v>6819</v>
      </c>
      <c r="AB25" s="624">
        <v>0</v>
      </c>
      <c r="AC25" s="624">
        <v>0</v>
      </c>
      <c r="AD25" s="624">
        <v>66657</v>
      </c>
      <c r="AE25" s="624">
        <v>93348</v>
      </c>
      <c r="AF25" s="624">
        <v>41743</v>
      </c>
      <c r="AG25" s="624">
        <v>44328</v>
      </c>
      <c r="AH25" s="629">
        <v>21224</v>
      </c>
      <c r="AI25" s="629">
        <v>7065</v>
      </c>
      <c r="AJ25" s="629">
        <v>5794</v>
      </c>
      <c r="AK25" s="624">
        <v>4824</v>
      </c>
      <c r="AL25" s="624">
        <v>12568</v>
      </c>
      <c r="AM25" s="624">
        <v>179</v>
      </c>
      <c r="AN25" s="624">
        <v>33342</v>
      </c>
      <c r="AO25" s="624">
        <v>1689</v>
      </c>
      <c r="AP25" s="624">
        <v>9475</v>
      </c>
      <c r="AQ25" s="624">
        <v>10046</v>
      </c>
      <c r="AR25" s="624">
        <v>213</v>
      </c>
      <c r="AS25" s="624">
        <v>145309</v>
      </c>
      <c r="AT25" s="624">
        <v>57772</v>
      </c>
      <c r="AU25" s="630">
        <v>80228</v>
      </c>
      <c r="AV25" s="630">
        <v>243554</v>
      </c>
      <c r="AW25" s="631">
        <v>38000</v>
      </c>
      <c r="AX25" s="631">
        <v>71427</v>
      </c>
      <c r="AY25" s="631">
        <v>57756</v>
      </c>
      <c r="AZ25" s="631">
        <v>5521</v>
      </c>
      <c r="BA25" s="632">
        <v>50333</v>
      </c>
      <c r="BB25" s="632">
        <v>36280</v>
      </c>
      <c r="BC25" s="632">
        <v>9521</v>
      </c>
      <c r="BD25" s="632">
        <v>6806</v>
      </c>
      <c r="BE25" s="633">
        <v>10781</v>
      </c>
      <c r="BF25" s="633">
        <v>14</v>
      </c>
      <c r="BG25" s="634">
        <v>91877</v>
      </c>
      <c r="BH25" s="634">
        <v>38984</v>
      </c>
      <c r="BI25" s="635">
        <v>0</v>
      </c>
      <c r="BJ25" s="635">
        <v>0</v>
      </c>
      <c r="BK25" s="635">
        <v>1539</v>
      </c>
      <c r="BL25" s="635">
        <v>263150</v>
      </c>
      <c r="BM25" s="635">
        <v>4206</v>
      </c>
      <c r="BN25" s="636">
        <v>10749</v>
      </c>
      <c r="BO25" s="629">
        <v>110444</v>
      </c>
      <c r="BP25" s="629">
        <v>9826</v>
      </c>
      <c r="BQ25" s="637">
        <v>131201</v>
      </c>
      <c r="BR25" s="637">
        <v>43811</v>
      </c>
      <c r="BS25" s="637">
        <v>65074</v>
      </c>
      <c r="BT25" s="637">
        <v>11078</v>
      </c>
      <c r="BU25" s="638">
        <v>543208</v>
      </c>
      <c r="BV25" s="638">
        <v>60749</v>
      </c>
      <c r="BW25" s="639">
        <v>57729</v>
      </c>
      <c r="BX25" s="639">
        <v>118544</v>
      </c>
      <c r="BY25" s="624">
        <v>3783703</v>
      </c>
      <c r="BZ25" s="624">
        <v>5005464</v>
      </c>
      <c r="CA25" s="640">
        <v>18414</v>
      </c>
      <c r="CB25" s="640">
        <v>1789</v>
      </c>
      <c r="CC25" s="640">
        <v>0</v>
      </c>
      <c r="CD25" s="641">
        <v>35532</v>
      </c>
      <c r="CE25" s="641">
        <v>310045</v>
      </c>
      <c r="CF25" s="641">
        <v>0</v>
      </c>
      <c r="CG25" s="641">
        <v>49267</v>
      </c>
      <c r="CH25" s="641">
        <v>16287</v>
      </c>
      <c r="CI25" s="641">
        <v>7367</v>
      </c>
      <c r="CJ25" s="641">
        <v>20299</v>
      </c>
      <c r="CK25" s="641">
        <v>288471</v>
      </c>
      <c r="CL25" s="642">
        <v>995756</v>
      </c>
      <c r="CM25" s="642">
        <v>81938</v>
      </c>
      <c r="CN25" s="642">
        <v>316772</v>
      </c>
      <c r="CO25" s="642">
        <v>19894</v>
      </c>
      <c r="CP25" s="642">
        <v>2088384</v>
      </c>
      <c r="CQ25" s="624">
        <v>1336052</v>
      </c>
      <c r="CR25" s="643">
        <v>857693</v>
      </c>
      <c r="CS25" s="643">
        <v>1787361</v>
      </c>
      <c r="CT25" s="644">
        <v>835840</v>
      </c>
      <c r="CU25" s="644">
        <v>374714</v>
      </c>
      <c r="CV25" s="644">
        <v>72019</v>
      </c>
      <c r="CW25" s="624">
        <v>1720311</v>
      </c>
      <c r="CX25" s="645">
        <v>2387569</v>
      </c>
      <c r="CY25" s="645">
        <v>80282</v>
      </c>
      <c r="CZ25" s="645">
        <v>70529</v>
      </c>
      <c r="DA25" s="645">
        <v>527535</v>
      </c>
      <c r="DB25" s="646">
        <v>943993</v>
      </c>
      <c r="DC25" s="646">
        <v>38760</v>
      </c>
      <c r="DD25" s="646">
        <v>16197</v>
      </c>
      <c r="DE25" s="646">
        <v>66844</v>
      </c>
      <c r="DF25" s="646">
        <v>91911</v>
      </c>
      <c r="DG25" s="624">
        <v>0</v>
      </c>
      <c r="DH25" s="624">
        <v>492</v>
      </c>
      <c r="DI25" s="647">
        <v>32848440</v>
      </c>
      <c r="DJ25" s="648">
        <v>144438</v>
      </c>
      <c r="DK25" s="624">
        <v>508342</v>
      </c>
      <c r="DL25" s="624">
        <v>0</v>
      </c>
      <c r="DM25" s="624">
        <v>0</v>
      </c>
      <c r="DN25" s="624">
        <v>0</v>
      </c>
      <c r="DO25" s="624">
        <v>0</v>
      </c>
      <c r="DP25" s="624">
        <v>189745</v>
      </c>
      <c r="DQ25" s="624">
        <v>842525</v>
      </c>
      <c r="DR25" s="624">
        <v>33690965</v>
      </c>
      <c r="DS25" s="624">
        <v>36734075</v>
      </c>
      <c r="DT25" s="624">
        <v>37576600</v>
      </c>
      <c r="DU25" s="624">
        <v>70425040</v>
      </c>
      <c r="DV25" s="624">
        <v>-16403604</v>
      </c>
      <c r="DW25" s="649">
        <v>21172996</v>
      </c>
      <c r="DX25" s="650">
        <v>54021436</v>
      </c>
    </row>
    <row r="26" spans="2:128">
      <c r="B26" s="651" t="s">
        <v>463</v>
      </c>
      <c r="C26" s="652" t="s">
        <v>800</v>
      </c>
      <c r="D26" s="571">
        <v>4503166</v>
      </c>
      <c r="E26" s="572">
        <v>7579</v>
      </c>
      <c r="F26" s="572">
        <v>1646</v>
      </c>
      <c r="G26" s="572">
        <v>9699</v>
      </c>
      <c r="H26" s="573">
        <v>0</v>
      </c>
      <c r="I26" s="574"/>
      <c r="J26" s="578">
        <v>0</v>
      </c>
      <c r="K26" s="578">
        <v>0</v>
      </c>
      <c r="L26" s="578">
        <v>0</v>
      </c>
      <c r="M26" s="578">
        <v>5214</v>
      </c>
      <c r="N26" s="578">
        <v>283</v>
      </c>
      <c r="O26" s="578">
        <v>217</v>
      </c>
      <c r="P26" s="578">
        <v>0</v>
      </c>
      <c r="Q26" s="578">
        <v>60</v>
      </c>
      <c r="R26" s="578">
        <v>756</v>
      </c>
      <c r="S26" s="578">
        <v>1090</v>
      </c>
      <c r="T26" s="578">
        <v>0</v>
      </c>
      <c r="U26" s="578">
        <v>640</v>
      </c>
      <c r="V26" s="578">
        <v>2353</v>
      </c>
      <c r="W26" s="517">
        <v>544</v>
      </c>
      <c r="X26" s="578">
        <v>627532</v>
      </c>
      <c r="Y26" s="578">
        <v>721750</v>
      </c>
      <c r="Z26" s="578">
        <v>0</v>
      </c>
      <c r="AA26" s="578">
        <v>656136</v>
      </c>
      <c r="AB26" s="578">
        <v>0</v>
      </c>
      <c r="AC26" s="578">
        <v>0</v>
      </c>
      <c r="AD26" s="578">
        <v>83454</v>
      </c>
      <c r="AE26" s="578">
        <v>103284</v>
      </c>
      <c r="AF26" s="579">
        <v>17538</v>
      </c>
      <c r="AG26" s="579">
        <v>-3512174</v>
      </c>
      <c r="AH26" s="653">
        <v>0</v>
      </c>
      <c r="AI26" s="653">
        <v>1407</v>
      </c>
      <c r="AJ26" s="653">
        <v>246</v>
      </c>
      <c r="AK26" s="581">
        <v>166</v>
      </c>
      <c r="AL26" s="581">
        <v>0</v>
      </c>
      <c r="AM26" s="581">
        <v>0</v>
      </c>
      <c r="AN26" s="581">
        <v>26516</v>
      </c>
      <c r="AO26" s="582">
        <v>-74445</v>
      </c>
      <c r="AP26" s="582">
        <v>69133</v>
      </c>
      <c r="AQ26" s="582">
        <v>0</v>
      </c>
      <c r="AR26" s="582">
        <v>0</v>
      </c>
      <c r="AS26" s="583">
        <v>207207</v>
      </c>
      <c r="AT26" s="583">
        <v>642</v>
      </c>
      <c r="AU26" s="584">
        <v>0</v>
      </c>
      <c r="AV26" s="584">
        <v>0</v>
      </c>
      <c r="AW26" s="585">
        <v>0</v>
      </c>
      <c r="AX26" s="585">
        <v>2149</v>
      </c>
      <c r="AY26" s="585">
        <v>0</v>
      </c>
      <c r="AZ26" s="585">
        <v>0</v>
      </c>
      <c r="BA26" s="586">
        <v>0</v>
      </c>
      <c r="BB26" s="586">
        <v>0</v>
      </c>
      <c r="BC26" s="586">
        <v>7563</v>
      </c>
      <c r="BD26" s="586">
        <v>0</v>
      </c>
      <c r="BE26" s="587">
        <v>0</v>
      </c>
      <c r="BF26" s="587">
        <v>0</v>
      </c>
      <c r="BG26" s="588">
        <v>0</v>
      </c>
      <c r="BH26" s="588">
        <v>0</v>
      </c>
      <c r="BI26" s="589">
        <v>0</v>
      </c>
      <c r="BJ26" s="589">
        <v>0</v>
      </c>
      <c r="BK26" s="589">
        <v>0</v>
      </c>
      <c r="BL26" s="589">
        <v>0</v>
      </c>
      <c r="BM26" s="589">
        <v>0</v>
      </c>
      <c r="BN26" s="590">
        <v>0</v>
      </c>
      <c r="BO26" s="517">
        <v>960</v>
      </c>
      <c r="BP26" s="517">
        <v>0</v>
      </c>
      <c r="BQ26" s="591">
        <v>0</v>
      </c>
      <c r="BR26" s="591">
        <v>0</v>
      </c>
      <c r="BS26" s="591">
        <v>125194</v>
      </c>
      <c r="BT26" s="591">
        <v>11567</v>
      </c>
      <c r="BU26" s="592">
        <v>87863</v>
      </c>
      <c r="BV26" s="592">
        <v>7406</v>
      </c>
      <c r="BW26" s="593">
        <v>0</v>
      </c>
      <c r="BX26" s="593">
        <v>0</v>
      </c>
      <c r="BY26" s="578">
        <v>0</v>
      </c>
      <c r="BZ26" s="578">
        <v>0</v>
      </c>
      <c r="CA26" s="594">
        <v>779</v>
      </c>
      <c r="CB26" s="594">
        <v>0</v>
      </c>
      <c r="CC26" s="594">
        <v>0</v>
      </c>
      <c r="CD26" s="575">
        <v>0</v>
      </c>
      <c r="CE26" s="575">
        <v>0</v>
      </c>
      <c r="CF26" s="575">
        <v>0</v>
      </c>
      <c r="CG26" s="575">
        <v>0</v>
      </c>
      <c r="CH26" s="575">
        <v>0</v>
      </c>
      <c r="CI26" s="575">
        <v>0</v>
      </c>
      <c r="CJ26" s="575">
        <v>527</v>
      </c>
      <c r="CK26" s="575">
        <v>0</v>
      </c>
      <c r="CL26" s="576">
        <v>0</v>
      </c>
      <c r="CM26" s="576">
        <v>0</v>
      </c>
      <c r="CN26" s="576">
        <v>0</v>
      </c>
      <c r="CO26" s="576">
        <v>0</v>
      </c>
      <c r="CP26" s="576">
        <v>0</v>
      </c>
      <c r="CQ26" s="578">
        <v>1143</v>
      </c>
      <c r="CR26" s="577">
        <v>0</v>
      </c>
      <c r="CS26" s="577">
        <v>0</v>
      </c>
      <c r="CT26" s="578">
        <v>0</v>
      </c>
      <c r="CU26" s="578">
        <v>0</v>
      </c>
      <c r="CV26" s="578">
        <v>0</v>
      </c>
      <c r="CW26" s="578">
        <v>0</v>
      </c>
      <c r="CX26" s="579">
        <v>0</v>
      </c>
      <c r="CY26" s="579">
        <v>0</v>
      </c>
      <c r="CZ26" s="579">
        <v>0</v>
      </c>
      <c r="DA26" s="579">
        <v>0</v>
      </c>
      <c r="DB26" s="581">
        <v>100534</v>
      </c>
      <c r="DC26" s="581">
        <v>0</v>
      </c>
      <c r="DD26" s="581">
        <v>0</v>
      </c>
      <c r="DE26" s="581">
        <v>0</v>
      </c>
      <c r="DF26" s="581">
        <v>52297</v>
      </c>
      <c r="DG26" s="578">
        <v>0</v>
      </c>
      <c r="DH26" s="578">
        <v>14944</v>
      </c>
      <c r="DI26" s="654">
        <v>3874565</v>
      </c>
      <c r="DJ26" s="655">
        <v>0</v>
      </c>
      <c r="DK26" s="578">
        <v>43172</v>
      </c>
      <c r="DL26" s="578">
        <v>0</v>
      </c>
      <c r="DM26" s="578">
        <v>0</v>
      </c>
      <c r="DN26" s="578">
        <v>0</v>
      </c>
      <c r="DO26" s="578">
        <v>0</v>
      </c>
      <c r="DP26" s="578">
        <v>-13137</v>
      </c>
      <c r="DQ26" s="578">
        <v>30035</v>
      </c>
      <c r="DR26" s="578">
        <v>3904600</v>
      </c>
      <c r="DS26" s="578">
        <v>965452</v>
      </c>
      <c r="DT26" s="578">
        <v>995487</v>
      </c>
      <c r="DU26" s="578">
        <v>4870052</v>
      </c>
      <c r="DV26" s="578">
        <v>-3450554</v>
      </c>
      <c r="DW26" s="656">
        <v>-2455067</v>
      </c>
      <c r="DX26" s="657">
        <v>1419498</v>
      </c>
    </row>
    <row r="27" spans="2:128">
      <c r="B27" s="658" t="s">
        <v>464</v>
      </c>
      <c r="C27" s="659" t="s">
        <v>588</v>
      </c>
      <c r="D27" s="497">
        <v>11076</v>
      </c>
      <c r="E27" s="498">
        <v>3055</v>
      </c>
      <c r="F27" s="498">
        <v>6283</v>
      </c>
      <c r="G27" s="498">
        <v>494</v>
      </c>
      <c r="H27" s="507">
        <v>11560</v>
      </c>
      <c r="I27" s="508"/>
      <c r="J27" s="542">
        <v>0</v>
      </c>
      <c r="K27" s="542">
        <v>1048</v>
      </c>
      <c r="L27" s="542">
        <v>0</v>
      </c>
      <c r="M27" s="542">
        <v>754440</v>
      </c>
      <c r="N27" s="542">
        <v>8047</v>
      </c>
      <c r="O27" s="542">
        <v>9352</v>
      </c>
      <c r="P27" s="542">
        <v>0</v>
      </c>
      <c r="Q27" s="542">
        <v>107044</v>
      </c>
      <c r="R27" s="542">
        <v>51628</v>
      </c>
      <c r="S27" s="542">
        <v>918</v>
      </c>
      <c r="T27" s="542">
        <v>5767</v>
      </c>
      <c r="U27" s="542">
        <v>592094</v>
      </c>
      <c r="V27" s="542">
        <v>99989</v>
      </c>
      <c r="W27" s="501">
        <v>741</v>
      </c>
      <c r="X27" s="542">
        <v>66117</v>
      </c>
      <c r="Y27" s="542">
        <v>4841812</v>
      </c>
      <c r="Z27" s="542">
        <v>13765</v>
      </c>
      <c r="AA27" s="542">
        <v>710948</v>
      </c>
      <c r="AB27" s="542">
        <v>0</v>
      </c>
      <c r="AC27" s="542">
        <v>0</v>
      </c>
      <c r="AD27" s="542">
        <v>553619</v>
      </c>
      <c r="AE27" s="542">
        <v>521181</v>
      </c>
      <c r="AF27" s="543">
        <v>53173</v>
      </c>
      <c r="AG27" s="543">
        <v>100462</v>
      </c>
      <c r="AH27" s="660">
        <v>275320</v>
      </c>
      <c r="AI27" s="660">
        <v>343856</v>
      </c>
      <c r="AJ27" s="660">
        <v>3345</v>
      </c>
      <c r="AK27" s="545">
        <v>22503</v>
      </c>
      <c r="AL27" s="545">
        <v>11141</v>
      </c>
      <c r="AM27" s="545">
        <v>1591</v>
      </c>
      <c r="AN27" s="545">
        <v>64589</v>
      </c>
      <c r="AO27" s="546">
        <v>78355</v>
      </c>
      <c r="AP27" s="546">
        <v>106061</v>
      </c>
      <c r="AQ27" s="546">
        <v>5804</v>
      </c>
      <c r="AR27" s="546">
        <v>846</v>
      </c>
      <c r="AS27" s="547">
        <v>2091188</v>
      </c>
      <c r="AT27" s="547">
        <v>128065</v>
      </c>
      <c r="AU27" s="548">
        <v>433937</v>
      </c>
      <c r="AV27" s="548">
        <v>49719</v>
      </c>
      <c r="AW27" s="549">
        <v>22345</v>
      </c>
      <c r="AX27" s="549">
        <v>19714</v>
      </c>
      <c r="AY27" s="549">
        <v>56495</v>
      </c>
      <c r="AZ27" s="549">
        <v>402</v>
      </c>
      <c r="BA27" s="550">
        <v>39110</v>
      </c>
      <c r="BB27" s="550">
        <v>32571</v>
      </c>
      <c r="BC27" s="550">
        <v>88304</v>
      </c>
      <c r="BD27" s="550">
        <v>3561</v>
      </c>
      <c r="BE27" s="551">
        <v>2962</v>
      </c>
      <c r="BF27" s="551">
        <v>6</v>
      </c>
      <c r="BG27" s="552">
        <v>99995</v>
      </c>
      <c r="BH27" s="552">
        <v>45340</v>
      </c>
      <c r="BI27" s="553">
        <v>0</v>
      </c>
      <c r="BJ27" s="553">
        <v>0</v>
      </c>
      <c r="BK27" s="553">
        <v>514</v>
      </c>
      <c r="BL27" s="553">
        <v>140634</v>
      </c>
      <c r="BM27" s="553">
        <v>2262</v>
      </c>
      <c r="BN27" s="554">
        <v>1487</v>
      </c>
      <c r="BO27" s="501">
        <v>45101</v>
      </c>
      <c r="BP27" s="501">
        <v>1285</v>
      </c>
      <c r="BQ27" s="555">
        <v>22654</v>
      </c>
      <c r="BR27" s="555">
        <v>10168</v>
      </c>
      <c r="BS27" s="555">
        <v>56831</v>
      </c>
      <c r="BT27" s="555">
        <v>20677</v>
      </c>
      <c r="BU27" s="556">
        <v>1098</v>
      </c>
      <c r="BV27" s="556">
        <v>121</v>
      </c>
      <c r="BW27" s="557">
        <v>245555</v>
      </c>
      <c r="BX27" s="557">
        <v>192203</v>
      </c>
      <c r="BY27" s="542">
        <v>0</v>
      </c>
      <c r="BZ27" s="542">
        <v>0</v>
      </c>
      <c r="CA27" s="538">
        <v>0</v>
      </c>
      <c r="CB27" s="538">
        <v>0</v>
      </c>
      <c r="CC27" s="538">
        <v>0</v>
      </c>
      <c r="CD27" s="539">
        <v>251</v>
      </c>
      <c r="CE27" s="539">
        <v>0</v>
      </c>
      <c r="CF27" s="539">
        <v>0</v>
      </c>
      <c r="CG27" s="539">
        <v>0</v>
      </c>
      <c r="CH27" s="539">
        <v>0</v>
      </c>
      <c r="CI27" s="539">
        <v>0</v>
      </c>
      <c r="CJ27" s="539">
        <v>9105</v>
      </c>
      <c r="CK27" s="539">
        <v>15989</v>
      </c>
      <c r="CL27" s="540">
        <v>0</v>
      </c>
      <c r="CM27" s="540">
        <v>0</v>
      </c>
      <c r="CN27" s="540">
        <v>0</v>
      </c>
      <c r="CO27" s="540">
        <v>0</v>
      </c>
      <c r="CP27" s="540">
        <v>3380</v>
      </c>
      <c r="CQ27" s="542">
        <v>12803</v>
      </c>
      <c r="CR27" s="541">
        <v>719</v>
      </c>
      <c r="CS27" s="541">
        <v>203855</v>
      </c>
      <c r="CT27" s="542">
        <v>152529</v>
      </c>
      <c r="CU27" s="542">
        <v>9000</v>
      </c>
      <c r="CV27" s="542">
        <v>12551</v>
      </c>
      <c r="CW27" s="542">
        <v>0</v>
      </c>
      <c r="CX27" s="543">
        <v>12447</v>
      </c>
      <c r="CY27" s="543">
        <v>0</v>
      </c>
      <c r="CZ27" s="543">
        <v>14562</v>
      </c>
      <c r="DA27" s="543">
        <v>0</v>
      </c>
      <c r="DB27" s="545">
        <v>0</v>
      </c>
      <c r="DC27" s="545">
        <v>16704</v>
      </c>
      <c r="DD27" s="545">
        <v>2946</v>
      </c>
      <c r="DE27" s="545">
        <v>55521</v>
      </c>
      <c r="DF27" s="545">
        <v>706</v>
      </c>
      <c r="DG27" s="542">
        <v>0</v>
      </c>
      <c r="DH27" s="542">
        <v>8566</v>
      </c>
      <c r="DI27" s="661">
        <v>13823962</v>
      </c>
      <c r="DJ27" s="662">
        <v>111</v>
      </c>
      <c r="DK27" s="542">
        <v>99110</v>
      </c>
      <c r="DL27" s="542">
        <v>0</v>
      </c>
      <c r="DM27" s="542">
        <v>0</v>
      </c>
      <c r="DN27" s="542">
        <v>0</v>
      </c>
      <c r="DO27" s="542">
        <v>0</v>
      </c>
      <c r="DP27" s="542">
        <v>551538</v>
      </c>
      <c r="DQ27" s="542">
        <v>650759</v>
      </c>
      <c r="DR27" s="542">
        <v>14474721</v>
      </c>
      <c r="DS27" s="542">
        <v>31927997</v>
      </c>
      <c r="DT27" s="542">
        <v>32578756</v>
      </c>
      <c r="DU27" s="542">
        <v>46402718</v>
      </c>
      <c r="DV27" s="542">
        <v>-9523300</v>
      </c>
      <c r="DW27" s="663">
        <v>23055456</v>
      </c>
      <c r="DX27" s="664">
        <v>36879418</v>
      </c>
    </row>
    <row r="28" spans="2:128">
      <c r="B28" s="658" t="s">
        <v>465</v>
      </c>
      <c r="C28" s="665" t="s">
        <v>693</v>
      </c>
      <c r="D28" s="497">
        <v>0</v>
      </c>
      <c r="E28" s="498">
        <v>0</v>
      </c>
      <c r="F28" s="498">
        <v>0</v>
      </c>
      <c r="G28" s="498">
        <v>0</v>
      </c>
      <c r="H28" s="507">
        <v>0</v>
      </c>
      <c r="I28" s="508"/>
      <c r="J28" s="542">
        <v>0</v>
      </c>
      <c r="K28" s="542">
        <v>0</v>
      </c>
      <c r="L28" s="542">
        <v>0</v>
      </c>
      <c r="M28" s="542">
        <v>0</v>
      </c>
      <c r="N28" s="542">
        <v>0</v>
      </c>
      <c r="O28" s="542">
        <v>0</v>
      </c>
      <c r="P28" s="542">
        <v>0</v>
      </c>
      <c r="Q28" s="542">
        <v>24</v>
      </c>
      <c r="R28" s="542">
        <v>0</v>
      </c>
      <c r="S28" s="542">
        <v>0</v>
      </c>
      <c r="T28" s="542">
        <v>0</v>
      </c>
      <c r="U28" s="542">
        <v>646</v>
      </c>
      <c r="V28" s="542">
        <v>80</v>
      </c>
      <c r="W28" s="501">
        <v>2228</v>
      </c>
      <c r="X28" s="542">
        <v>3503</v>
      </c>
      <c r="Y28" s="542">
        <v>71739</v>
      </c>
      <c r="Z28" s="542">
        <v>103941</v>
      </c>
      <c r="AA28" s="542">
        <v>1540536</v>
      </c>
      <c r="AB28" s="542">
        <v>0</v>
      </c>
      <c r="AC28" s="542">
        <v>0</v>
      </c>
      <c r="AD28" s="542">
        <v>2672</v>
      </c>
      <c r="AE28" s="542">
        <v>38458</v>
      </c>
      <c r="AF28" s="543">
        <v>67044</v>
      </c>
      <c r="AG28" s="543">
        <v>0</v>
      </c>
      <c r="AH28" s="660">
        <v>239</v>
      </c>
      <c r="AI28" s="660">
        <v>677</v>
      </c>
      <c r="AJ28" s="660">
        <v>0</v>
      </c>
      <c r="AK28" s="545">
        <v>146</v>
      </c>
      <c r="AL28" s="545">
        <v>0</v>
      </c>
      <c r="AM28" s="545">
        <v>0</v>
      </c>
      <c r="AN28" s="545">
        <v>1670</v>
      </c>
      <c r="AO28" s="546">
        <v>0</v>
      </c>
      <c r="AP28" s="546">
        <v>0</v>
      </c>
      <c r="AQ28" s="546">
        <v>24</v>
      </c>
      <c r="AR28" s="546">
        <v>0</v>
      </c>
      <c r="AS28" s="547">
        <v>0</v>
      </c>
      <c r="AT28" s="547">
        <v>0</v>
      </c>
      <c r="AU28" s="548">
        <v>0</v>
      </c>
      <c r="AV28" s="548">
        <v>5</v>
      </c>
      <c r="AW28" s="549">
        <v>241</v>
      </c>
      <c r="AX28" s="549">
        <v>4</v>
      </c>
      <c r="AY28" s="549">
        <v>0</v>
      </c>
      <c r="AZ28" s="549">
        <v>0</v>
      </c>
      <c r="BA28" s="550">
        <v>0</v>
      </c>
      <c r="BB28" s="550">
        <v>0</v>
      </c>
      <c r="BC28" s="550">
        <v>0</v>
      </c>
      <c r="BD28" s="550">
        <v>0</v>
      </c>
      <c r="BE28" s="551">
        <v>0</v>
      </c>
      <c r="BF28" s="551">
        <v>0</v>
      </c>
      <c r="BG28" s="552">
        <v>32</v>
      </c>
      <c r="BH28" s="552">
        <v>210</v>
      </c>
      <c r="BI28" s="553">
        <v>0</v>
      </c>
      <c r="BJ28" s="553">
        <v>0</v>
      </c>
      <c r="BK28" s="553">
        <v>0</v>
      </c>
      <c r="BL28" s="553">
        <v>440</v>
      </c>
      <c r="BM28" s="553">
        <v>0</v>
      </c>
      <c r="BN28" s="554">
        <v>0</v>
      </c>
      <c r="BO28" s="501">
        <v>749</v>
      </c>
      <c r="BP28" s="501">
        <v>0</v>
      </c>
      <c r="BQ28" s="555">
        <v>0</v>
      </c>
      <c r="BR28" s="555">
        <v>0</v>
      </c>
      <c r="BS28" s="555">
        <v>0</v>
      </c>
      <c r="BT28" s="555">
        <v>0</v>
      </c>
      <c r="BU28" s="556">
        <v>0</v>
      </c>
      <c r="BV28" s="556">
        <v>1061</v>
      </c>
      <c r="BW28" s="557">
        <v>0</v>
      </c>
      <c r="BX28" s="557">
        <v>0</v>
      </c>
      <c r="BY28" s="542">
        <v>0</v>
      </c>
      <c r="BZ28" s="542">
        <v>0</v>
      </c>
      <c r="CA28" s="538">
        <v>0</v>
      </c>
      <c r="CB28" s="538">
        <v>0</v>
      </c>
      <c r="CC28" s="538">
        <v>0</v>
      </c>
      <c r="CD28" s="539">
        <v>0</v>
      </c>
      <c r="CE28" s="539">
        <v>0</v>
      </c>
      <c r="CF28" s="539">
        <v>0</v>
      </c>
      <c r="CG28" s="539">
        <v>0</v>
      </c>
      <c r="CH28" s="539">
        <v>0</v>
      </c>
      <c r="CI28" s="539">
        <v>0</v>
      </c>
      <c r="CJ28" s="539">
        <v>0</v>
      </c>
      <c r="CK28" s="539">
        <v>0</v>
      </c>
      <c r="CL28" s="540">
        <v>0</v>
      </c>
      <c r="CM28" s="540">
        <v>0</v>
      </c>
      <c r="CN28" s="540">
        <v>0</v>
      </c>
      <c r="CO28" s="540">
        <v>0</v>
      </c>
      <c r="CP28" s="540">
        <v>90</v>
      </c>
      <c r="CQ28" s="542">
        <v>0</v>
      </c>
      <c r="CR28" s="541">
        <v>0</v>
      </c>
      <c r="CS28" s="541">
        <v>16138</v>
      </c>
      <c r="CT28" s="542">
        <v>0</v>
      </c>
      <c r="CU28" s="542">
        <v>0</v>
      </c>
      <c r="CV28" s="542">
        <v>0</v>
      </c>
      <c r="CW28" s="542">
        <v>0</v>
      </c>
      <c r="CX28" s="543">
        <v>0</v>
      </c>
      <c r="CY28" s="543">
        <v>0</v>
      </c>
      <c r="CZ28" s="543">
        <v>0</v>
      </c>
      <c r="DA28" s="543">
        <v>0</v>
      </c>
      <c r="DB28" s="545">
        <v>0</v>
      </c>
      <c r="DC28" s="545">
        <v>0</v>
      </c>
      <c r="DD28" s="545">
        <v>0</v>
      </c>
      <c r="DE28" s="545">
        <v>0</v>
      </c>
      <c r="DF28" s="545">
        <v>0</v>
      </c>
      <c r="DG28" s="542">
        <v>0</v>
      </c>
      <c r="DH28" s="542">
        <v>0</v>
      </c>
      <c r="DI28" s="661">
        <v>1852597</v>
      </c>
      <c r="DJ28" s="662">
        <v>0</v>
      </c>
      <c r="DK28" s="542">
        <v>0</v>
      </c>
      <c r="DL28" s="542">
        <v>0</v>
      </c>
      <c r="DM28" s="542">
        <v>0</v>
      </c>
      <c r="DN28" s="542">
        <v>0</v>
      </c>
      <c r="DO28" s="542">
        <v>0</v>
      </c>
      <c r="DP28" s="542">
        <v>-22196</v>
      </c>
      <c r="DQ28" s="542">
        <v>-22196</v>
      </c>
      <c r="DR28" s="542">
        <v>1830401</v>
      </c>
      <c r="DS28" s="542">
        <v>759428</v>
      </c>
      <c r="DT28" s="542">
        <v>737232</v>
      </c>
      <c r="DU28" s="542">
        <v>2589829</v>
      </c>
      <c r="DV28" s="542">
        <v>-386860</v>
      </c>
      <c r="DW28" s="663">
        <v>350372</v>
      </c>
      <c r="DX28" s="664">
        <v>2202969</v>
      </c>
    </row>
    <row r="29" spans="2:128">
      <c r="B29" s="658" t="s">
        <v>466</v>
      </c>
      <c r="C29" s="659" t="s">
        <v>590</v>
      </c>
      <c r="D29" s="497">
        <v>0</v>
      </c>
      <c r="E29" s="498">
        <v>141</v>
      </c>
      <c r="F29" s="498">
        <v>3183</v>
      </c>
      <c r="G29" s="498">
        <v>1276</v>
      </c>
      <c r="H29" s="507">
        <v>0</v>
      </c>
      <c r="I29" s="508"/>
      <c r="J29" s="542">
        <v>0</v>
      </c>
      <c r="K29" s="542">
        <v>1115</v>
      </c>
      <c r="L29" s="542">
        <v>0</v>
      </c>
      <c r="M29" s="542">
        <v>874896</v>
      </c>
      <c r="N29" s="542">
        <v>26491</v>
      </c>
      <c r="O29" s="542">
        <v>21867</v>
      </c>
      <c r="P29" s="542">
        <v>0</v>
      </c>
      <c r="Q29" s="542">
        <v>171093</v>
      </c>
      <c r="R29" s="542">
        <v>1373</v>
      </c>
      <c r="S29" s="542">
        <v>79810</v>
      </c>
      <c r="T29" s="542">
        <v>35918</v>
      </c>
      <c r="U29" s="542">
        <v>617380</v>
      </c>
      <c r="V29" s="542">
        <v>496076</v>
      </c>
      <c r="W29" s="501">
        <v>35670</v>
      </c>
      <c r="X29" s="542">
        <v>6194</v>
      </c>
      <c r="Y29" s="542">
        <v>1719558</v>
      </c>
      <c r="Z29" s="542">
        <v>100708</v>
      </c>
      <c r="AA29" s="542">
        <v>7339183</v>
      </c>
      <c r="AB29" s="542">
        <v>0</v>
      </c>
      <c r="AC29" s="542">
        <v>0</v>
      </c>
      <c r="AD29" s="542">
        <v>1894537</v>
      </c>
      <c r="AE29" s="542">
        <v>1943738</v>
      </c>
      <c r="AF29" s="543">
        <v>513520</v>
      </c>
      <c r="AG29" s="543">
        <v>366950</v>
      </c>
      <c r="AH29" s="660">
        <v>2438128</v>
      </c>
      <c r="AI29" s="660">
        <v>1968073</v>
      </c>
      <c r="AJ29" s="660">
        <v>2559</v>
      </c>
      <c r="AK29" s="545">
        <v>11932</v>
      </c>
      <c r="AL29" s="545">
        <v>5273</v>
      </c>
      <c r="AM29" s="545">
        <v>105</v>
      </c>
      <c r="AN29" s="545">
        <v>1033665</v>
      </c>
      <c r="AO29" s="546">
        <v>829</v>
      </c>
      <c r="AP29" s="546">
        <v>0</v>
      </c>
      <c r="AQ29" s="546">
        <v>76</v>
      </c>
      <c r="AR29" s="546">
        <v>0</v>
      </c>
      <c r="AS29" s="547">
        <v>308140</v>
      </c>
      <c r="AT29" s="547">
        <v>273985</v>
      </c>
      <c r="AU29" s="548">
        <v>13490</v>
      </c>
      <c r="AV29" s="548">
        <v>18548</v>
      </c>
      <c r="AW29" s="549">
        <v>20831</v>
      </c>
      <c r="AX29" s="549">
        <v>2771</v>
      </c>
      <c r="AY29" s="549">
        <v>22810</v>
      </c>
      <c r="AZ29" s="549">
        <v>1920</v>
      </c>
      <c r="BA29" s="550">
        <v>71595</v>
      </c>
      <c r="BB29" s="550">
        <v>6344</v>
      </c>
      <c r="BC29" s="550">
        <v>39690</v>
      </c>
      <c r="BD29" s="550">
        <v>4624</v>
      </c>
      <c r="BE29" s="551">
        <v>766</v>
      </c>
      <c r="BF29" s="551">
        <v>1</v>
      </c>
      <c r="BG29" s="552">
        <v>98690</v>
      </c>
      <c r="BH29" s="552">
        <v>57284</v>
      </c>
      <c r="BI29" s="553">
        <v>0</v>
      </c>
      <c r="BJ29" s="553">
        <v>0</v>
      </c>
      <c r="BK29" s="553">
        <v>1513</v>
      </c>
      <c r="BL29" s="553">
        <v>31300</v>
      </c>
      <c r="BM29" s="553">
        <v>46</v>
      </c>
      <c r="BN29" s="554">
        <v>2579</v>
      </c>
      <c r="BO29" s="501">
        <v>26003</v>
      </c>
      <c r="BP29" s="501">
        <v>0</v>
      </c>
      <c r="BQ29" s="555">
        <v>12533</v>
      </c>
      <c r="BR29" s="555">
        <v>12091</v>
      </c>
      <c r="BS29" s="555">
        <v>20</v>
      </c>
      <c r="BT29" s="555">
        <v>0</v>
      </c>
      <c r="BU29" s="556">
        <v>0</v>
      </c>
      <c r="BV29" s="556">
        <v>59</v>
      </c>
      <c r="BW29" s="557">
        <v>2606</v>
      </c>
      <c r="BX29" s="557">
        <v>0</v>
      </c>
      <c r="BY29" s="542">
        <v>0</v>
      </c>
      <c r="BZ29" s="542">
        <v>0</v>
      </c>
      <c r="CA29" s="538">
        <v>0</v>
      </c>
      <c r="CB29" s="538">
        <v>0</v>
      </c>
      <c r="CC29" s="538">
        <v>0</v>
      </c>
      <c r="CD29" s="539">
        <v>0</v>
      </c>
      <c r="CE29" s="539">
        <v>0</v>
      </c>
      <c r="CF29" s="539">
        <v>0</v>
      </c>
      <c r="CG29" s="539">
        <v>0</v>
      </c>
      <c r="CH29" s="539">
        <v>0</v>
      </c>
      <c r="CI29" s="539">
        <v>0</v>
      </c>
      <c r="CJ29" s="539">
        <v>919</v>
      </c>
      <c r="CK29" s="539">
        <v>57414</v>
      </c>
      <c r="CL29" s="540">
        <v>71</v>
      </c>
      <c r="CM29" s="540">
        <v>0</v>
      </c>
      <c r="CN29" s="540">
        <v>0</v>
      </c>
      <c r="CO29" s="540">
        <v>0</v>
      </c>
      <c r="CP29" s="540">
        <v>10365</v>
      </c>
      <c r="CQ29" s="542">
        <v>1327</v>
      </c>
      <c r="CR29" s="541">
        <v>78577</v>
      </c>
      <c r="CS29" s="541">
        <v>302954</v>
      </c>
      <c r="CT29" s="542">
        <v>220964</v>
      </c>
      <c r="CU29" s="542">
        <v>669</v>
      </c>
      <c r="CV29" s="542">
        <v>5314</v>
      </c>
      <c r="CW29" s="542">
        <v>0</v>
      </c>
      <c r="CX29" s="543">
        <v>0</v>
      </c>
      <c r="CY29" s="543">
        <v>96</v>
      </c>
      <c r="CZ29" s="543">
        <v>25436</v>
      </c>
      <c r="DA29" s="543">
        <v>0</v>
      </c>
      <c r="DB29" s="545">
        <v>0</v>
      </c>
      <c r="DC29" s="545">
        <v>0</v>
      </c>
      <c r="DD29" s="545">
        <v>0</v>
      </c>
      <c r="DE29" s="545">
        <v>29392</v>
      </c>
      <c r="DF29" s="545">
        <v>2166</v>
      </c>
      <c r="DG29" s="542">
        <v>0</v>
      </c>
      <c r="DH29" s="542">
        <v>11766</v>
      </c>
      <c r="DI29" s="661">
        <v>23488986</v>
      </c>
      <c r="DJ29" s="662">
        <v>0</v>
      </c>
      <c r="DK29" s="542">
        <v>570</v>
      </c>
      <c r="DL29" s="542">
        <v>0</v>
      </c>
      <c r="DM29" s="542">
        <v>0</v>
      </c>
      <c r="DN29" s="542">
        <v>0</v>
      </c>
      <c r="DO29" s="542">
        <v>0</v>
      </c>
      <c r="DP29" s="542">
        <v>-318872</v>
      </c>
      <c r="DQ29" s="542">
        <v>-318302</v>
      </c>
      <c r="DR29" s="542">
        <v>23170684</v>
      </c>
      <c r="DS29" s="542">
        <v>18453725</v>
      </c>
      <c r="DT29" s="542">
        <v>18135423</v>
      </c>
      <c r="DU29" s="542">
        <v>41624409</v>
      </c>
      <c r="DV29" s="542">
        <v>-19598697</v>
      </c>
      <c r="DW29" s="663">
        <v>-1463274</v>
      </c>
      <c r="DX29" s="664">
        <v>22025712</v>
      </c>
    </row>
    <row r="30" spans="2:128">
      <c r="B30" s="658" t="s">
        <v>467</v>
      </c>
      <c r="C30" s="659" t="s">
        <v>801</v>
      </c>
      <c r="D30" s="497">
        <v>0</v>
      </c>
      <c r="E30" s="498">
        <v>0</v>
      </c>
      <c r="F30" s="498">
        <v>0</v>
      </c>
      <c r="G30" s="498">
        <v>0</v>
      </c>
      <c r="H30" s="507">
        <v>0</v>
      </c>
      <c r="I30" s="508"/>
      <c r="J30" s="542">
        <v>0</v>
      </c>
      <c r="K30" s="542">
        <v>0</v>
      </c>
      <c r="L30" s="542">
        <v>0</v>
      </c>
      <c r="M30" s="542">
        <v>0</v>
      </c>
      <c r="N30" s="542">
        <v>0</v>
      </c>
      <c r="O30" s="542">
        <v>0</v>
      </c>
      <c r="P30" s="542">
        <v>0</v>
      </c>
      <c r="Q30" s="542">
        <v>11569</v>
      </c>
      <c r="R30" s="542">
        <v>175</v>
      </c>
      <c r="S30" s="542">
        <v>5869</v>
      </c>
      <c r="T30" s="542">
        <v>72540</v>
      </c>
      <c r="U30" s="542">
        <v>242979</v>
      </c>
      <c r="V30" s="542">
        <v>421847</v>
      </c>
      <c r="W30" s="501">
        <v>37354</v>
      </c>
      <c r="X30" s="542">
        <v>0</v>
      </c>
      <c r="Y30" s="542">
        <v>0</v>
      </c>
      <c r="Z30" s="542">
        <v>0</v>
      </c>
      <c r="AA30" s="542">
        <v>0</v>
      </c>
      <c r="AB30" s="542">
        <v>0</v>
      </c>
      <c r="AC30" s="542">
        <v>0</v>
      </c>
      <c r="AD30" s="542">
        <v>0</v>
      </c>
      <c r="AE30" s="542">
        <v>426228</v>
      </c>
      <c r="AF30" s="543">
        <v>0</v>
      </c>
      <c r="AG30" s="543">
        <v>308</v>
      </c>
      <c r="AH30" s="660">
        <v>13768486</v>
      </c>
      <c r="AI30" s="660">
        <v>3943</v>
      </c>
      <c r="AJ30" s="660">
        <v>34927</v>
      </c>
      <c r="AK30" s="545">
        <v>4096</v>
      </c>
      <c r="AL30" s="545">
        <v>0</v>
      </c>
      <c r="AM30" s="545">
        <v>0</v>
      </c>
      <c r="AN30" s="545">
        <v>168862</v>
      </c>
      <c r="AO30" s="546">
        <v>0</v>
      </c>
      <c r="AP30" s="546">
        <v>866</v>
      </c>
      <c r="AQ30" s="546">
        <v>0</v>
      </c>
      <c r="AR30" s="546">
        <v>0</v>
      </c>
      <c r="AS30" s="547">
        <v>0</v>
      </c>
      <c r="AT30" s="547">
        <v>491917</v>
      </c>
      <c r="AU30" s="548">
        <v>4453</v>
      </c>
      <c r="AV30" s="548">
        <v>13078</v>
      </c>
      <c r="AW30" s="549">
        <v>0</v>
      </c>
      <c r="AX30" s="549">
        <v>11</v>
      </c>
      <c r="AY30" s="549">
        <v>26754</v>
      </c>
      <c r="AZ30" s="549">
        <v>870</v>
      </c>
      <c r="BA30" s="550">
        <v>259720</v>
      </c>
      <c r="BB30" s="550">
        <v>0</v>
      </c>
      <c r="BC30" s="550">
        <v>38945</v>
      </c>
      <c r="BD30" s="550">
        <v>7139</v>
      </c>
      <c r="BE30" s="551">
        <v>5368</v>
      </c>
      <c r="BF30" s="551">
        <v>8</v>
      </c>
      <c r="BG30" s="552">
        <v>75118</v>
      </c>
      <c r="BH30" s="552">
        <v>88058</v>
      </c>
      <c r="BI30" s="553">
        <v>0</v>
      </c>
      <c r="BJ30" s="553">
        <v>0</v>
      </c>
      <c r="BK30" s="553">
        <v>17381</v>
      </c>
      <c r="BL30" s="553">
        <v>164605</v>
      </c>
      <c r="BM30" s="553">
        <v>166</v>
      </c>
      <c r="BN30" s="554">
        <v>25106</v>
      </c>
      <c r="BO30" s="501">
        <v>88588</v>
      </c>
      <c r="BP30" s="501">
        <v>0</v>
      </c>
      <c r="BQ30" s="555">
        <v>0</v>
      </c>
      <c r="BR30" s="555">
        <v>0</v>
      </c>
      <c r="BS30" s="555">
        <v>0</v>
      </c>
      <c r="BT30" s="555">
        <v>0</v>
      </c>
      <c r="BU30" s="556">
        <v>0</v>
      </c>
      <c r="BV30" s="556">
        <v>0</v>
      </c>
      <c r="BW30" s="557">
        <v>0</v>
      </c>
      <c r="BX30" s="557">
        <v>0</v>
      </c>
      <c r="BY30" s="542">
        <v>0</v>
      </c>
      <c r="BZ30" s="542">
        <v>0</v>
      </c>
      <c r="CA30" s="538">
        <v>0</v>
      </c>
      <c r="CB30" s="538">
        <v>0</v>
      </c>
      <c r="CC30" s="538">
        <v>0</v>
      </c>
      <c r="CD30" s="539">
        <v>0</v>
      </c>
      <c r="CE30" s="539">
        <v>0</v>
      </c>
      <c r="CF30" s="539">
        <v>0</v>
      </c>
      <c r="CG30" s="539">
        <v>0</v>
      </c>
      <c r="CH30" s="539">
        <v>0</v>
      </c>
      <c r="CI30" s="539">
        <v>0</v>
      </c>
      <c r="CJ30" s="539">
        <v>0</v>
      </c>
      <c r="CK30" s="539">
        <v>0</v>
      </c>
      <c r="CL30" s="540">
        <v>0</v>
      </c>
      <c r="CM30" s="540">
        <v>0</v>
      </c>
      <c r="CN30" s="540">
        <v>0</v>
      </c>
      <c r="CO30" s="540">
        <v>0</v>
      </c>
      <c r="CP30" s="540">
        <v>1625</v>
      </c>
      <c r="CQ30" s="542">
        <v>0</v>
      </c>
      <c r="CR30" s="541">
        <v>0</v>
      </c>
      <c r="CS30" s="541">
        <v>0</v>
      </c>
      <c r="CT30" s="542">
        <v>72533</v>
      </c>
      <c r="CU30" s="542">
        <v>0</v>
      </c>
      <c r="CV30" s="542">
        <v>1449</v>
      </c>
      <c r="CW30" s="542">
        <v>0</v>
      </c>
      <c r="CX30" s="543">
        <v>0</v>
      </c>
      <c r="CY30" s="543">
        <v>0</v>
      </c>
      <c r="CZ30" s="543">
        <v>0</v>
      </c>
      <c r="DA30" s="543">
        <v>0</v>
      </c>
      <c r="DB30" s="545">
        <v>0</v>
      </c>
      <c r="DC30" s="545">
        <v>0</v>
      </c>
      <c r="DD30" s="545">
        <v>0</v>
      </c>
      <c r="DE30" s="545">
        <v>0</v>
      </c>
      <c r="DF30" s="545">
        <v>0</v>
      </c>
      <c r="DG30" s="542">
        <v>0</v>
      </c>
      <c r="DH30" s="542">
        <v>15002</v>
      </c>
      <c r="DI30" s="661">
        <v>16597943</v>
      </c>
      <c r="DJ30" s="662">
        <v>0</v>
      </c>
      <c r="DK30" s="542">
        <v>0</v>
      </c>
      <c r="DL30" s="542">
        <v>0</v>
      </c>
      <c r="DM30" s="542">
        <v>0</v>
      </c>
      <c r="DN30" s="542">
        <v>0</v>
      </c>
      <c r="DO30" s="542">
        <v>0</v>
      </c>
      <c r="DP30" s="542">
        <v>0</v>
      </c>
      <c r="DQ30" s="542">
        <v>0</v>
      </c>
      <c r="DR30" s="542">
        <v>16597943</v>
      </c>
      <c r="DS30" s="542">
        <v>0</v>
      </c>
      <c r="DT30" s="542">
        <v>0</v>
      </c>
      <c r="DU30" s="542">
        <v>16597943</v>
      </c>
      <c r="DV30" s="542">
        <v>-16597943</v>
      </c>
      <c r="DW30" s="663">
        <v>-16597943</v>
      </c>
      <c r="DX30" s="664">
        <v>0</v>
      </c>
    </row>
    <row r="31" spans="2:128">
      <c r="B31" s="658" t="s">
        <v>468</v>
      </c>
      <c r="C31" s="666" t="s">
        <v>802</v>
      </c>
      <c r="D31" s="497">
        <v>0</v>
      </c>
      <c r="E31" s="498">
        <v>0</v>
      </c>
      <c r="F31" s="498">
        <v>0</v>
      </c>
      <c r="G31" s="498">
        <v>0</v>
      </c>
      <c r="H31" s="507">
        <v>0</v>
      </c>
      <c r="I31" s="508"/>
      <c r="J31" s="542">
        <v>0</v>
      </c>
      <c r="K31" s="542">
        <v>0</v>
      </c>
      <c r="L31" s="542">
        <v>0</v>
      </c>
      <c r="M31" s="542">
        <v>0</v>
      </c>
      <c r="N31" s="542">
        <v>0</v>
      </c>
      <c r="O31" s="542">
        <v>0</v>
      </c>
      <c r="P31" s="542">
        <v>0</v>
      </c>
      <c r="Q31" s="542">
        <v>1602923</v>
      </c>
      <c r="R31" s="542">
        <v>1612249</v>
      </c>
      <c r="S31" s="542">
        <v>5511</v>
      </c>
      <c r="T31" s="542">
        <v>32219</v>
      </c>
      <c r="U31" s="542">
        <v>153618</v>
      </c>
      <c r="V31" s="542">
        <v>3284</v>
      </c>
      <c r="W31" s="501">
        <v>0</v>
      </c>
      <c r="X31" s="542">
        <v>0</v>
      </c>
      <c r="Y31" s="542">
        <v>0</v>
      </c>
      <c r="Z31" s="542">
        <v>0</v>
      </c>
      <c r="AA31" s="542">
        <v>0</v>
      </c>
      <c r="AB31" s="542">
        <v>0</v>
      </c>
      <c r="AC31" s="542">
        <v>0</v>
      </c>
      <c r="AD31" s="542">
        <v>0</v>
      </c>
      <c r="AE31" s="542">
        <v>0</v>
      </c>
      <c r="AF31" s="543">
        <v>0</v>
      </c>
      <c r="AG31" s="543">
        <v>182677</v>
      </c>
      <c r="AH31" s="660">
        <v>48345</v>
      </c>
      <c r="AI31" s="660">
        <v>2178</v>
      </c>
      <c r="AJ31" s="660">
        <v>20676</v>
      </c>
      <c r="AK31" s="545">
        <v>1001</v>
      </c>
      <c r="AL31" s="545">
        <v>0</v>
      </c>
      <c r="AM31" s="545">
        <v>0</v>
      </c>
      <c r="AN31" s="545">
        <v>507385</v>
      </c>
      <c r="AO31" s="546">
        <v>0</v>
      </c>
      <c r="AP31" s="546">
        <v>0</v>
      </c>
      <c r="AQ31" s="546">
        <v>0</v>
      </c>
      <c r="AR31" s="546">
        <v>0</v>
      </c>
      <c r="AS31" s="547">
        <v>0</v>
      </c>
      <c r="AT31" s="547">
        <v>0</v>
      </c>
      <c r="AU31" s="548">
        <v>0</v>
      </c>
      <c r="AV31" s="548">
        <v>0</v>
      </c>
      <c r="AW31" s="549">
        <v>0</v>
      </c>
      <c r="AX31" s="549">
        <v>0</v>
      </c>
      <c r="AY31" s="549">
        <v>0</v>
      </c>
      <c r="AZ31" s="549">
        <v>0</v>
      </c>
      <c r="BA31" s="550">
        <v>0</v>
      </c>
      <c r="BB31" s="550">
        <v>0</v>
      </c>
      <c r="BC31" s="550">
        <v>0</v>
      </c>
      <c r="BD31" s="550">
        <v>0</v>
      </c>
      <c r="BE31" s="551">
        <v>0</v>
      </c>
      <c r="BF31" s="551">
        <v>0</v>
      </c>
      <c r="BG31" s="552">
        <v>0</v>
      </c>
      <c r="BH31" s="552">
        <v>0</v>
      </c>
      <c r="BI31" s="553">
        <v>0</v>
      </c>
      <c r="BJ31" s="553">
        <v>0</v>
      </c>
      <c r="BK31" s="553">
        <v>0</v>
      </c>
      <c r="BL31" s="553">
        <v>0</v>
      </c>
      <c r="BM31" s="553">
        <v>0</v>
      </c>
      <c r="BN31" s="554">
        <v>6115</v>
      </c>
      <c r="BO31" s="501">
        <v>277566</v>
      </c>
      <c r="BP31" s="501">
        <v>0</v>
      </c>
      <c r="BQ31" s="555">
        <v>0</v>
      </c>
      <c r="BR31" s="555">
        <v>0</v>
      </c>
      <c r="BS31" s="555">
        <v>0</v>
      </c>
      <c r="BT31" s="555">
        <v>0</v>
      </c>
      <c r="BU31" s="556">
        <v>0</v>
      </c>
      <c r="BV31" s="556">
        <v>0</v>
      </c>
      <c r="BW31" s="557">
        <v>0</v>
      </c>
      <c r="BX31" s="557">
        <v>0</v>
      </c>
      <c r="BY31" s="542">
        <v>0</v>
      </c>
      <c r="BZ31" s="542">
        <v>0</v>
      </c>
      <c r="CA31" s="538">
        <v>0</v>
      </c>
      <c r="CB31" s="538">
        <v>0</v>
      </c>
      <c r="CC31" s="538">
        <v>0</v>
      </c>
      <c r="CD31" s="539">
        <v>0</v>
      </c>
      <c r="CE31" s="539">
        <v>0</v>
      </c>
      <c r="CF31" s="539">
        <v>0</v>
      </c>
      <c r="CG31" s="539">
        <v>0</v>
      </c>
      <c r="CH31" s="539">
        <v>0</v>
      </c>
      <c r="CI31" s="539">
        <v>0</v>
      </c>
      <c r="CJ31" s="539">
        <v>0</v>
      </c>
      <c r="CK31" s="539">
        <v>0</v>
      </c>
      <c r="CL31" s="540">
        <v>0</v>
      </c>
      <c r="CM31" s="540">
        <v>0</v>
      </c>
      <c r="CN31" s="540">
        <v>0</v>
      </c>
      <c r="CO31" s="540">
        <v>0</v>
      </c>
      <c r="CP31" s="540">
        <v>0</v>
      </c>
      <c r="CQ31" s="542">
        <v>342</v>
      </c>
      <c r="CR31" s="541">
        <v>0</v>
      </c>
      <c r="CS31" s="541">
        <v>0</v>
      </c>
      <c r="CT31" s="542">
        <v>0</v>
      </c>
      <c r="CU31" s="542">
        <v>0</v>
      </c>
      <c r="CV31" s="542">
        <v>0</v>
      </c>
      <c r="CW31" s="542">
        <v>0</v>
      </c>
      <c r="CX31" s="543">
        <v>0</v>
      </c>
      <c r="CY31" s="543">
        <v>0</v>
      </c>
      <c r="CZ31" s="543">
        <v>0</v>
      </c>
      <c r="DA31" s="543">
        <v>0</v>
      </c>
      <c r="DB31" s="545">
        <v>0</v>
      </c>
      <c r="DC31" s="545">
        <v>0</v>
      </c>
      <c r="DD31" s="545">
        <v>0</v>
      </c>
      <c r="DE31" s="545">
        <v>0</v>
      </c>
      <c r="DF31" s="545">
        <v>0</v>
      </c>
      <c r="DG31" s="542">
        <v>0</v>
      </c>
      <c r="DH31" s="542">
        <v>26898</v>
      </c>
      <c r="DI31" s="661">
        <v>4482987</v>
      </c>
      <c r="DJ31" s="662">
        <v>0</v>
      </c>
      <c r="DK31" s="542">
        <v>0</v>
      </c>
      <c r="DL31" s="542">
        <v>0</v>
      </c>
      <c r="DM31" s="542">
        <v>0</v>
      </c>
      <c r="DN31" s="542">
        <v>0</v>
      </c>
      <c r="DO31" s="542">
        <v>0</v>
      </c>
      <c r="DP31" s="542">
        <v>0</v>
      </c>
      <c r="DQ31" s="542">
        <v>0</v>
      </c>
      <c r="DR31" s="542">
        <v>4482987</v>
      </c>
      <c r="DS31" s="542">
        <v>0</v>
      </c>
      <c r="DT31" s="542">
        <v>0</v>
      </c>
      <c r="DU31" s="542">
        <v>4482987</v>
      </c>
      <c r="DV31" s="542">
        <v>-4482987</v>
      </c>
      <c r="DW31" s="663">
        <v>-4482987</v>
      </c>
      <c r="DX31" s="664">
        <v>0</v>
      </c>
    </row>
    <row r="32" spans="2:128">
      <c r="B32" s="667" t="s">
        <v>469</v>
      </c>
      <c r="C32" s="659" t="s">
        <v>593</v>
      </c>
      <c r="D32" s="668">
        <v>0</v>
      </c>
      <c r="E32" s="669">
        <v>47975</v>
      </c>
      <c r="F32" s="669">
        <v>82676</v>
      </c>
      <c r="G32" s="669">
        <v>0</v>
      </c>
      <c r="H32" s="670">
        <v>29950</v>
      </c>
      <c r="I32" s="671"/>
      <c r="J32" s="672">
        <v>0</v>
      </c>
      <c r="K32" s="672">
        <v>0</v>
      </c>
      <c r="L32" s="672">
        <v>0</v>
      </c>
      <c r="M32" s="672">
        <v>14730</v>
      </c>
      <c r="N32" s="672">
        <v>0</v>
      </c>
      <c r="O32" s="672">
        <v>10308</v>
      </c>
      <c r="P32" s="672">
        <v>0</v>
      </c>
      <c r="Q32" s="672">
        <v>0</v>
      </c>
      <c r="R32" s="672">
        <v>676</v>
      </c>
      <c r="S32" s="672">
        <v>0</v>
      </c>
      <c r="T32" s="672">
        <v>0</v>
      </c>
      <c r="U32" s="672">
        <v>0</v>
      </c>
      <c r="V32" s="672">
        <v>0</v>
      </c>
      <c r="W32" s="673">
        <v>0</v>
      </c>
      <c r="X32" s="672">
        <v>0</v>
      </c>
      <c r="Y32" s="672">
        <v>0</v>
      </c>
      <c r="Z32" s="672">
        <v>0</v>
      </c>
      <c r="AA32" s="672">
        <v>0</v>
      </c>
      <c r="AB32" s="672">
        <v>0</v>
      </c>
      <c r="AC32" s="672">
        <v>0</v>
      </c>
      <c r="AD32" s="672">
        <v>459195</v>
      </c>
      <c r="AE32" s="672">
        <v>5821</v>
      </c>
      <c r="AF32" s="674">
        <v>0</v>
      </c>
      <c r="AG32" s="674">
        <v>0</v>
      </c>
      <c r="AH32" s="675">
        <v>0</v>
      </c>
      <c r="AI32" s="675">
        <v>0</v>
      </c>
      <c r="AJ32" s="675">
        <v>0</v>
      </c>
      <c r="AK32" s="676">
        <v>0</v>
      </c>
      <c r="AL32" s="676">
        <v>0</v>
      </c>
      <c r="AM32" s="676">
        <v>0</v>
      </c>
      <c r="AN32" s="676">
        <v>0</v>
      </c>
      <c r="AO32" s="677">
        <v>0</v>
      </c>
      <c r="AP32" s="677">
        <v>0</v>
      </c>
      <c r="AQ32" s="677">
        <v>0</v>
      </c>
      <c r="AR32" s="677">
        <v>0</v>
      </c>
      <c r="AS32" s="678">
        <v>0</v>
      </c>
      <c r="AT32" s="678">
        <v>0</v>
      </c>
      <c r="AU32" s="679">
        <v>0</v>
      </c>
      <c r="AV32" s="679">
        <v>0</v>
      </c>
      <c r="AW32" s="680">
        <v>0</v>
      </c>
      <c r="AX32" s="680">
        <v>0</v>
      </c>
      <c r="AY32" s="680">
        <v>0</v>
      </c>
      <c r="AZ32" s="680">
        <v>0</v>
      </c>
      <c r="BA32" s="681">
        <v>0</v>
      </c>
      <c r="BB32" s="681">
        <v>0</v>
      </c>
      <c r="BC32" s="681">
        <v>0</v>
      </c>
      <c r="BD32" s="681">
        <v>0</v>
      </c>
      <c r="BE32" s="682">
        <v>0</v>
      </c>
      <c r="BF32" s="682">
        <v>0</v>
      </c>
      <c r="BG32" s="683">
        <v>0</v>
      </c>
      <c r="BH32" s="683">
        <v>0</v>
      </c>
      <c r="BI32" s="684">
        <v>0</v>
      </c>
      <c r="BJ32" s="684">
        <v>0</v>
      </c>
      <c r="BK32" s="684">
        <v>0</v>
      </c>
      <c r="BL32" s="684">
        <v>0</v>
      </c>
      <c r="BM32" s="684">
        <v>0</v>
      </c>
      <c r="BN32" s="685">
        <v>0</v>
      </c>
      <c r="BO32" s="673">
        <v>0</v>
      </c>
      <c r="BP32" s="673">
        <v>54</v>
      </c>
      <c r="BQ32" s="686">
        <v>0</v>
      </c>
      <c r="BR32" s="686">
        <v>0</v>
      </c>
      <c r="BS32" s="686">
        <v>0</v>
      </c>
      <c r="BT32" s="686">
        <v>0</v>
      </c>
      <c r="BU32" s="687">
        <v>0</v>
      </c>
      <c r="BV32" s="687">
        <v>0</v>
      </c>
      <c r="BW32" s="688">
        <v>373</v>
      </c>
      <c r="BX32" s="688">
        <v>92951</v>
      </c>
      <c r="BY32" s="672">
        <v>0</v>
      </c>
      <c r="BZ32" s="672">
        <v>0</v>
      </c>
      <c r="CA32" s="689">
        <v>0</v>
      </c>
      <c r="CB32" s="689">
        <v>0</v>
      </c>
      <c r="CC32" s="689">
        <v>0</v>
      </c>
      <c r="CD32" s="690">
        <v>0</v>
      </c>
      <c r="CE32" s="690">
        <v>49</v>
      </c>
      <c r="CF32" s="690">
        <v>0</v>
      </c>
      <c r="CG32" s="690">
        <v>260</v>
      </c>
      <c r="CH32" s="690">
        <v>15</v>
      </c>
      <c r="CI32" s="690">
        <v>0</v>
      </c>
      <c r="CJ32" s="690">
        <v>0</v>
      </c>
      <c r="CK32" s="690">
        <v>0</v>
      </c>
      <c r="CL32" s="691">
        <v>5551</v>
      </c>
      <c r="CM32" s="691">
        <v>0</v>
      </c>
      <c r="CN32" s="691">
        <v>0</v>
      </c>
      <c r="CO32" s="691">
        <v>0</v>
      </c>
      <c r="CP32" s="691">
        <v>15</v>
      </c>
      <c r="CQ32" s="672">
        <v>17725</v>
      </c>
      <c r="CR32" s="692">
        <v>3509</v>
      </c>
      <c r="CS32" s="692">
        <v>17003</v>
      </c>
      <c r="CT32" s="672">
        <v>22247925</v>
      </c>
      <c r="CU32" s="672">
        <v>172203</v>
      </c>
      <c r="CV32" s="672">
        <v>127261</v>
      </c>
      <c r="CW32" s="672">
        <v>0</v>
      </c>
      <c r="CX32" s="674">
        <v>0</v>
      </c>
      <c r="CY32" s="674">
        <v>0</v>
      </c>
      <c r="CZ32" s="674">
        <v>0</v>
      </c>
      <c r="DA32" s="674">
        <v>4</v>
      </c>
      <c r="DB32" s="676">
        <v>1105</v>
      </c>
      <c r="DC32" s="676">
        <v>0</v>
      </c>
      <c r="DD32" s="676">
        <v>225</v>
      </c>
      <c r="DE32" s="676">
        <v>0</v>
      </c>
      <c r="DF32" s="676">
        <v>75</v>
      </c>
      <c r="DG32" s="672">
        <v>0</v>
      </c>
      <c r="DH32" s="672">
        <v>1006</v>
      </c>
      <c r="DI32" s="693">
        <v>23338640</v>
      </c>
      <c r="DJ32" s="694">
        <v>671949</v>
      </c>
      <c r="DK32" s="672">
        <v>3585093</v>
      </c>
      <c r="DL32" s="672">
        <v>0</v>
      </c>
      <c r="DM32" s="672">
        <v>0</v>
      </c>
      <c r="DN32" s="672">
        <v>0</v>
      </c>
      <c r="DO32" s="672">
        <v>0</v>
      </c>
      <c r="DP32" s="672">
        <v>389453</v>
      </c>
      <c r="DQ32" s="672">
        <v>4646495</v>
      </c>
      <c r="DR32" s="672">
        <v>27985135</v>
      </c>
      <c r="DS32" s="672">
        <v>24759097</v>
      </c>
      <c r="DT32" s="672">
        <v>29405592</v>
      </c>
      <c r="DU32" s="672">
        <v>52744232</v>
      </c>
      <c r="DV32" s="672">
        <v>-22364699</v>
      </c>
      <c r="DW32" s="695">
        <v>7040893</v>
      </c>
      <c r="DX32" s="696">
        <v>30379533</v>
      </c>
    </row>
    <row r="33" spans="2:128" ht="12.75" thickBot="1">
      <c r="B33" s="658" t="s">
        <v>470</v>
      </c>
      <c r="C33" s="659" t="s">
        <v>696</v>
      </c>
      <c r="D33" s="497">
        <v>874311</v>
      </c>
      <c r="E33" s="498">
        <v>37631</v>
      </c>
      <c r="F33" s="498">
        <v>19188</v>
      </c>
      <c r="G33" s="498">
        <v>7352</v>
      </c>
      <c r="H33" s="509">
        <v>41944</v>
      </c>
      <c r="I33" s="510">
        <f>SUM(H26:H33)</f>
        <v>83454</v>
      </c>
      <c r="J33" s="542">
        <v>0</v>
      </c>
      <c r="K33" s="542">
        <v>83823</v>
      </c>
      <c r="L33" s="542">
        <v>0</v>
      </c>
      <c r="M33" s="542">
        <v>283721</v>
      </c>
      <c r="N33" s="542">
        <v>6386</v>
      </c>
      <c r="O33" s="542">
        <v>0</v>
      </c>
      <c r="P33" s="542">
        <v>0</v>
      </c>
      <c r="Q33" s="542">
        <v>87364</v>
      </c>
      <c r="R33" s="542">
        <v>81241</v>
      </c>
      <c r="S33" s="542">
        <v>1345103</v>
      </c>
      <c r="T33" s="542">
        <v>350304</v>
      </c>
      <c r="U33" s="542">
        <v>438974</v>
      </c>
      <c r="V33" s="542">
        <v>1164828</v>
      </c>
      <c r="W33" s="501">
        <v>1333469</v>
      </c>
      <c r="X33" s="542">
        <v>3210</v>
      </c>
      <c r="Y33" s="542">
        <v>111080</v>
      </c>
      <c r="Z33" s="542">
        <v>18035</v>
      </c>
      <c r="AA33" s="542">
        <v>149026</v>
      </c>
      <c r="AB33" s="542">
        <v>0</v>
      </c>
      <c r="AC33" s="542">
        <v>0</v>
      </c>
      <c r="AD33" s="542">
        <v>235290</v>
      </c>
      <c r="AE33" s="542">
        <v>843703</v>
      </c>
      <c r="AF33" s="543">
        <v>1105151</v>
      </c>
      <c r="AG33" s="543">
        <v>2255839</v>
      </c>
      <c r="AH33" s="660">
        <v>324772</v>
      </c>
      <c r="AI33" s="660">
        <v>51437</v>
      </c>
      <c r="AJ33" s="660">
        <v>7641</v>
      </c>
      <c r="AK33" s="545">
        <v>1585</v>
      </c>
      <c r="AL33" s="545">
        <v>89468</v>
      </c>
      <c r="AM33" s="545">
        <v>56</v>
      </c>
      <c r="AN33" s="545">
        <v>422779</v>
      </c>
      <c r="AO33" s="546">
        <v>2113</v>
      </c>
      <c r="AP33" s="546">
        <v>35844</v>
      </c>
      <c r="AQ33" s="546">
        <v>18197</v>
      </c>
      <c r="AR33" s="546">
        <v>599</v>
      </c>
      <c r="AS33" s="547">
        <v>15507</v>
      </c>
      <c r="AT33" s="547">
        <v>112062</v>
      </c>
      <c r="AU33" s="548">
        <v>633244</v>
      </c>
      <c r="AV33" s="548">
        <v>289590</v>
      </c>
      <c r="AW33" s="549">
        <v>47207</v>
      </c>
      <c r="AX33" s="549">
        <v>117071</v>
      </c>
      <c r="AY33" s="549">
        <v>80536</v>
      </c>
      <c r="AZ33" s="549">
        <v>7762</v>
      </c>
      <c r="BA33" s="550">
        <v>128491</v>
      </c>
      <c r="BB33" s="550">
        <v>43946</v>
      </c>
      <c r="BC33" s="550">
        <v>45360</v>
      </c>
      <c r="BD33" s="550">
        <v>1750</v>
      </c>
      <c r="BE33" s="551">
        <v>3324</v>
      </c>
      <c r="BF33" s="551">
        <v>9</v>
      </c>
      <c r="BG33" s="552">
        <v>29276</v>
      </c>
      <c r="BH33" s="552">
        <v>39085</v>
      </c>
      <c r="BI33" s="553">
        <v>0</v>
      </c>
      <c r="BJ33" s="553">
        <v>0</v>
      </c>
      <c r="BK33" s="553">
        <v>38675</v>
      </c>
      <c r="BL33" s="553">
        <v>1995000</v>
      </c>
      <c r="BM33" s="553">
        <v>6672</v>
      </c>
      <c r="BN33" s="554">
        <v>7434</v>
      </c>
      <c r="BO33" s="501">
        <v>335670</v>
      </c>
      <c r="BP33" s="501">
        <v>939</v>
      </c>
      <c r="BQ33" s="555">
        <v>845654</v>
      </c>
      <c r="BR33" s="555">
        <v>261082</v>
      </c>
      <c r="BS33" s="555">
        <v>54505</v>
      </c>
      <c r="BT33" s="555">
        <v>45375</v>
      </c>
      <c r="BU33" s="556">
        <v>54008</v>
      </c>
      <c r="BV33" s="556">
        <v>28372</v>
      </c>
      <c r="BW33" s="557">
        <v>12898</v>
      </c>
      <c r="BX33" s="557">
        <v>83860</v>
      </c>
      <c r="BY33" s="542">
        <v>4857</v>
      </c>
      <c r="BZ33" s="542">
        <v>7208</v>
      </c>
      <c r="CA33" s="538">
        <v>659</v>
      </c>
      <c r="CB33" s="538">
        <v>951</v>
      </c>
      <c r="CC33" s="538">
        <v>4698</v>
      </c>
      <c r="CD33" s="539">
        <v>768</v>
      </c>
      <c r="CE33" s="539">
        <v>51057</v>
      </c>
      <c r="CF33" s="539">
        <v>7641</v>
      </c>
      <c r="CG33" s="539">
        <v>6531</v>
      </c>
      <c r="CH33" s="539">
        <v>4346</v>
      </c>
      <c r="CI33" s="539">
        <v>176</v>
      </c>
      <c r="CJ33" s="539">
        <v>3274</v>
      </c>
      <c r="CK33" s="539">
        <v>27928</v>
      </c>
      <c r="CL33" s="540">
        <v>84</v>
      </c>
      <c r="CM33" s="540">
        <v>29558</v>
      </c>
      <c r="CN33" s="540">
        <v>36542</v>
      </c>
      <c r="CO33" s="540">
        <v>0</v>
      </c>
      <c r="CP33" s="540">
        <v>137549</v>
      </c>
      <c r="CQ33" s="542">
        <v>41843</v>
      </c>
      <c r="CR33" s="541">
        <v>3864</v>
      </c>
      <c r="CS33" s="541">
        <v>375598</v>
      </c>
      <c r="CT33" s="542">
        <v>1021784</v>
      </c>
      <c r="CU33" s="542">
        <v>104755</v>
      </c>
      <c r="CV33" s="542">
        <v>105110</v>
      </c>
      <c r="CW33" s="542">
        <v>84933</v>
      </c>
      <c r="CX33" s="543">
        <v>226977</v>
      </c>
      <c r="CY33" s="543">
        <v>158384</v>
      </c>
      <c r="CZ33" s="543">
        <v>278786</v>
      </c>
      <c r="DA33" s="543">
        <v>281356</v>
      </c>
      <c r="DB33" s="545">
        <v>242447</v>
      </c>
      <c r="DC33" s="545">
        <v>133400</v>
      </c>
      <c r="DD33" s="545">
        <v>77392</v>
      </c>
      <c r="DE33" s="545">
        <v>545243</v>
      </c>
      <c r="DF33" s="545">
        <v>238868</v>
      </c>
      <c r="DG33" s="542">
        <v>565828</v>
      </c>
      <c r="DH33" s="542">
        <v>17058</v>
      </c>
      <c r="DI33" s="661">
        <v>22023281</v>
      </c>
      <c r="DJ33" s="662">
        <v>607844</v>
      </c>
      <c r="DK33" s="542">
        <v>12177568</v>
      </c>
      <c r="DL33" s="542">
        <v>0</v>
      </c>
      <c r="DM33" s="542">
        <v>0</v>
      </c>
      <c r="DN33" s="542">
        <v>0</v>
      </c>
      <c r="DO33" s="542">
        <v>0</v>
      </c>
      <c r="DP33" s="542">
        <v>253727</v>
      </c>
      <c r="DQ33" s="542">
        <v>13039139</v>
      </c>
      <c r="DR33" s="542">
        <v>35062420</v>
      </c>
      <c r="DS33" s="542">
        <v>8232475</v>
      </c>
      <c r="DT33" s="542">
        <v>21271614</v>
      </c>
      <c r="DU33" s="542">
        <v>43294895</v>
      </c>
      <c r="DV33" s="542">
        <v>-30849880</v>
      </c>
      <c r="DW33" s="663">
        <v>-9578266</v>
      </c>
      <c r="DX33" s="664">
        <v>12445015</v>
      </c>
    </row>
    <row r="34" spans="2:128">
      <c r="B34" s="697" t="s">
        <v>471</v>
      </c>
      <c r="C34" s="698" t="s">
        <v>595</v>
      </c>
      <c r="D34" s="497">
        <v>410153</v>
      </c>
      <c r="E34" s="498">
        <v>21894</v>
      </c>
      <c r="F34" s="498">
        <v>47305</v>
      </c>
      <c r="G34" s="498">
        <v>103516</v>
      </c>
      <c r="H34" s="499">
        <v>1522981</v>
      </c>
      <c r="I34" s="500"/>
      <c r="J34" s="543">
        <v>0</v>
      </c>
      <c r="K34" s="543">
        <v>189570</v>
      </c>
      <c r="L34" s="543">
        <v>0</v>
      </c>
      <c r="M34" s="543">
        <v>948791</v>
      </c>
      <c r="N34" s="543">
        <v>8421</v>
      </c>
      <c r="O34" s="543">
        <v>48231</v>
      </c>
      <c r="P34" s="543">
        <v>0</v>
      </c>
      <c r="Q34" s="543">
        <v>70673</v>
      </c>
      <c r="R34" s="543">
        <v>28572</v>
      </c>
      <c r="S34" s="543">
        <v>150673</v>
      </c>
      <c r="T34" s="543">
        <v>46225</v>
      </c>
      <c r="U34" s="543">
        <v>350601</v>
      </c>
      <c r="V34" s="543">
        <v>239840</v>
      </c>
      <c r="W34" s="501">
        <v>94190</v>
      </c>
      <c r="X34" s="543">
        <v>33624</v>
      </c>
      <c r="Y34" s="543">
        <v>672537</v>
      </c>
      <c r="Z34" s="543">
        <v>1494892</v>
      </c>
      <c r="AA34" s="543">
        <v>209091</v>
      </c>
      <c r="AB34" s="543">
        <v>0</v>
      </c>
      <c r="AC34" s="543">
        <v>0</v>
      </c>
      <c r="AD34" s="543">
        <v>38089</v>
      </c>
      <c r="AE34" s="543">
        <v>48479</v>
      </c>
      <c r="AF34" s="543">
        <v>49896859</v>
      </c>
      <c r="AG34" s="543">
        <v>16242561</v>
      </c>
      <c r="AH34" s="699">
        <v>65521</v>
      </c>
      <c r="AI34" s="699">
        <v>24776</v>
      </c>
      <c r="AJ34" s="699">
        <v>9952</v>
      </c>
      <c r="AK34" s="545">
        <v>16269</v>
      </c>
      <c r="AL34" s="545">
        <v>223922</v>
      </c>
      <c r="AM34" s="545">
        <v>4342</v>
      </c>
      <c r="AN34" s="545">
        <v>620019</v>
      </c>
      <c r="AO34" s="546">
        <v>27046</v>
      </c>
      <c r="AP34" s="546">
        <v>160430</v>
      </c>
      <c r="AQ34" s="546">
        <v>41084</v>
      </c>
      <c r="AR34" s="546">
        <v>6649</v>
      </c>
      <c r="AS34" s="547">
        <v>4109571</v>
      </c>
      <c r="AT34" s="547">
        <v>150675</v>
      </c>
      <c r="AU34" s="548">
        <v>212303</v>
      </c>
      <c r="AV34" s="548">
        <v>159285</v>
      </c>
      <c r="AW34" s="549">
        <v>33317</v>
      </c>
      <c r="AX34" s="549">
        <v>53183</v>
      </c>
      <c r="AY34" s="549">
        <v>60002</v>
      </c>
      <c r="AZ34" s="549">
        <v>351</v>
      </c>
      <c r="BA34" s="550">
        <v>28290</v>
      </c>
      <c r="BB34" s="550">
        <v>6825</v>
      </c>
      <c r="BC34" s="550">
        <v>16842</v>
      </c>
      <c r="BD34" s="550">
        <v>547</v>
      </c>
      <c r="BE34" s="551">
        <v>588</v>
      </c>
      <c r="BF34" s="551">
        <v>1</v>
      </c>
      <c r="BG34" s="552">
        <v>31444</v>
      </c>
      <c r="BH34" s="552">
        <v>16735</v>
      </c>
      <c r="BI34" s="553">
        <v>0</v>
      </c>
      <c r="BJ34" s="553">
        <v>0</v>
      </c>
      <c r="BK34" s="553">
        <v>7937</v>
      </c>
      <c r="BL34" s="553">
        <v>738997</v>
      </c>
      <c r="BM34" s="553">
        <v>9800</v>
      </c>
      <c r="BN34" s="554">
        <v>4165</v>
      </c>
      <c r="BO34" s="501">
        <v>12282</v>
      </c>
      <c r="BP34" s="501">
        <v>44926</v>
      </c>
      <c r="BQ34" s="555">
        <v>416656</v>
      </c>
      <c r="BR34" s="555">
        <v>143484</v>
      </c>
      <c r="BS34" s="555">
        <v>1223499</v>
      </c>
      <c r="BT34" s="555">
        <v>174406</v>
      </c>
      <c r="BU34" s="556">
        <v>7435020</v>
      </c>
      <c r="BV34" s="556">
        <v>544884</v>
      </c>
      <c r="BW34" s="557">
        <v>324512</v>
      </c>
      <c r="BX34" s="557">
        <v>332596</v>
      </c>
      <c r="BY34" s="543">
        <v>1403023</v>
      </c>
      <c r="BZ34" s="543">
        <v>127345</v>
      </c>
      <c r="CA34" s="538">
        <v>90509</v>
      </c>
      <c r="CB34" s="538">
        <v>85594</v>
      </c>
      <c r="CC34" s="538">
        <v>71</v>
      </c>
      <c r="CD34" s="539">
        <v>88412</v>
      </c>
      <c r="CE34" s="539">
        <v>13601461</v>
      </c>
      <c r="CF34" s="539">
        <v>22908950</v>
      </c>
      <c r="CG34" s="539">
        <v>4060966</v>
      </c>
      <c r="CH34" s="539">
        <v>2491559</v>
      </c>
      <c r="CI34" s="539">
        <v>30465</v>
      </c>
      <c r="CJ34" s="539">
        <v>29279</v>
      </c>
      <c r="CK34" s="539">
        <v>110442</v>
      </c>
      <c r="CL34" s="540">
        <v>178037</v>
      </c>
      <c r="CM34" s="540">
        <v>22170</v>
      </c>
      <c r="CN34" s="540">
        <v>32026</v>
      </c>
      <c r="CO34" s="540">
        <v>887</v>
      </c>
      <c r="CP34" s="540">
        <v>20004</v>
      </c>
      <c r="CQ34" s="543">
        <v>1156077</v>
      </c>
      <c r="CR34" s="541">
        <v>624208</v>
      </c>
      <c r="CS34" s="541">
        <v>841518</v>
      </c>
      <c r="CT34" s="542">
        <v>1246423</v>
      </c>
      <c r="CU34" s="542">
        <v>100598</v>
      </c>
      <c r="CV34" s="542">
        <v>136505</v>
      </c>
      <c r="CW34" s="543">
        <v>231912</v>
      </c>
      <c r="CX34" s="543">
        <v>109671</v>
      </c>
      <c r="CY34" s="543">
        <v>139445</v>
      </c>
      <c r="CZ34" s="543">
        <v>106004</v>
      </c>
      <c r="DA34" s="543">
        <v>181424</v>
      </c>
      <c r="DB34" s="545">
        <v>572187</v>
      </c>
      <c r="DC34" s="545">
        <v>241828</v>
      </c>
      <c r="DD34" s="545">
        <v>89500</v>
      </c>
      <c r="DE34" s="545">
        <v>339703</v>
      </c>
      <c r="DF34" s="545">
        <v>112528</v>
      </c>
      <c r="DG34" s="543">
        <v>0</v>
      </c>
      <c r="DH34" s="543">
        <v>65753</v>
      </c>
      <c r="DI34" s="700">
        <v>141987385</v>
      </c>
      <c r="DJ34" s="701">
        <v>244656</v>
      </c>
      <c r="DK34" s="543">
        <v>46110265</v>
      </c>
      <c r="DL34" s="543">
        <v>0</v>
      </c>
      <c r="DM34" s="543">
        <v>0</v>
      </c>
      <c r="DN34" s="543">
        <v>0</v>
      </c>
      <c r="DO34" s="543">
        <v>0</v>
      </c>
      <c r="DP34" s="543">
        <v>-11396801</v>
      </c>
      <c r="DQ34" s="543">
        <v>34958120</v>
      </c>
      <c r="DR34" s="543">
        <v>176945505</v>
      </c>
      <c r="DS34" s="543">
        <v>234015184</v>
      </c>
      <c r="DT34" s="543">
        <v>268973304</v>
      </c>
      <c r="DU34" s="543">
        <v>410960689</v>
      </c>
      <c r="DV34" s="543">
        <v>-82811834</v>
      </c>
      <c r="DW34" s="702">
        <v>186161470</v>
      </c>
      <c r="DX34" s="703">
        <v>328148855</v>
      </c>
    </row>
    <row r="35" spans="2:128" ht="12.75" thickBot="1">
      <c r="B35" s="697" t="s">
        <v>472</v>
      </c>
      <c r="C35" s="698" t="s">
        <v>596</v>
      </c>
      <c r="D35" s="497">
        <v>0</v>
      </c>
      <c r="E35" s="498">
        <v>0</v>
      </c>
      <c r="F35" s="498">
        <v>0</v>
      </c>
      <c r="G35" s="498">
        <v>0</v>
      </c>
      <c r="H35" s="507">
        <v>37</v>
      </c>
      <c r="I35" s="508">
        <f>SUM(H34:H35)</f>
        <v>1523018</v>
      </c>
      <c r="J35" s="543">
        <v>0</v>
      </c>
      <c r="K35" s="543">
        <v>2046</v>
      </c>
      <c r="L35" s="543">
        <v>0</v>
      </c>
      <c r="M35" s="543">
        <v>0</v>
      </c>
      <c r="N35" s="543">
        <v>0</v>
      </c>
      <c r="O35" s="543">
        <v>0</v>
      </c>
      <c r="P35" s="543">
        <v>0</v>
      </c>
      <c r="Q35" s="543">
        <v>32</v>
      </c>
      <c r="R35" s="543">
        <v>0</v>
      </c>
      <c r="S35" s="543">
        <v>340</v>
      </c>
      <c r="T35" s="543">
        <v>0</v>
      </c>
      <c r="U35" s="543">
        <v>2491</v>
      </c>
      <c r="V35" s="543">
        <v>0</v>
      </c>
      <c r="W35" s="501">
        <v>0</v>
      </c>
      <c r="X35" s="543">
        <v>5637</v>
      </c>
      <c r="Y35" s="543">
        <v>36773</v>
      </c>
      <c r="Z35" s="543">
        <v>438</v>
      </c>
      <c r="AA35" s="543">
        <v>231820</v>
      </c>
      <c r="AB35" s="543">
        <v>0</v>
      </c>
      <c r="AC35" s="543">
        <v>0</v>
      </c>
      <c r="AD35" s="543">
        <v>0</v>
      </c>
      <c r="AE35" s="543">
        <v>887</v>
      </c>
      <c r="AF35" s="543">
        <v>0</v>
      </c>
      <c r="AG35" s="543">
        <v>19315365</v>
      </c>
      <c r="AH35" s="699">
        <v>608</v>
      </c>
      <c r="AI35" s="699">
        <v>0</v>
      </c>
      <c r="AJ35" s="699">
        <v>0</v>
      </c>
      <c r="AK35" s="545">
        <v>5</v>
      </c>
      <c r="AL35" s="545">
        <v>1282</v>
      </c>
      <c r="AM35" s="545">
        <v>0</v>
      </c>
      <c r="AN35" s="545">
        <v>237165</v>
      </c>
      <c r="AO35" s="546">
        <v>937911</v>
      </c>
      <c r="AP35" s="546">
        <v>457904</v>
      </c>
      <c r="AQ35" s="546">
        <v>72176</v>
      </c>
      <c r="AR35" s="546">
        <v>281</v>
      </c>
      <c r="AS35" s="547">
        <v>1036020</v>
      </c>
      <c r="AT35" s="547">
        <v>10377</v>
      </c>
      <c r="AU35" s="548">
        <v>17501</v>
      </c>
      <c r="AV35" s="548">
        <v>1351</v>
      </c>
      <c r="AW35" s="549">
        <v>161</v>
      </c>
      <c r="AX35" s="549">
        <v>836</v>
      </c>
      <c r="AY35" s="549">
        <v>832</v>
      </c>
      <c r="AZ35" s="549">
        <v>1</v>
      </c>
      <c r="BA35" s="550">
        <v>692</v>
      </c>
      <c r="BB35" s="550">
        <v>13</v>
      </c>
      <c r="BC35" s="550">
        <v>43</v>
      </c>
      <c r="BD35" s="550">
        <v>0</v>
      </c>
      <c r="BE35" s="551">
        <v>6</v>
      </c>
      <c r="BF35" s="551">
        <v>0</v>
      </c>
      <c r="BG35" s="552">
        <v>301</v>
      </c>
      <c r="BH35" s="552">
        <v>127</v>
      </c>
      <c r="BI35" s="553">
        <v>0</v>
      </c>
      <c r="BJ35" s="553">
        <v>0</v>
      </c>
      <c r="BK35" s="553">
        <v>261</v>
      </c>
      <c r="BL35" s="553">
        <v>526</v>
      </c>
      <c r="BM35" s="553">
        <v>1960</v>
      </c>
      <c r="BN35" s="554">
        <v>49</v>
      </c>
      <c r="BO35" s="501">
        <v>426</v>
      </c>
      <c r="BP35" s="501">
        <v>896</v>
      </c>
      <c r="BQ35" s="555">
        <v>129869</v>
      </c>
      <c r="BR35" s="555">
        <v>3107</v>
      </c>
      <c r="BS35" s="555">
        <v>2885824</v>
      </c>
      <c r="BT35" s="555">
        <v>312545</v>
      </c>
      <c r="BU35" s="556">
        <v>4020812</v>
      </c>
      <c r="BV35" s="556">
        <v>0</v>
      </c>
      <c r="BW35" s="557">
        <v>28</v>
      </c>
      <c r="BX35" s="557">
        <v>11371</v>
      </c>
      <c r="BY35" s="543">
        <v>-3796</v>
      </c>
      <c r="BZ35" s="543">
        <v>0</v>
      </c>
      <c r="CA35" s="538">
        <v>0</v>
      </c>
      <c r="CB35" s="538">
        <v>0</v>
      </c>
      <c r="CC35" s="538">
        <v>0</v>
      </c>
      <c r="CD35" s="539">
        <v>2530</v>
      </c>
      <c r="CE35" s="539">
        <v>0</v>
      </c>
      <c r="CF35" s="539">
        <v>0</v>
      </c>
      <c r="CG35" s="539">
        <v>0</v>
      </c>
      <c r="CH35" s="539">
        <v>0</v>
      </c>
      <c r="CI35" s="539">
        <v>0</v>
      </c>
      <c r="CJ35" s="539">
        <v>0</v>
      </c>
      <c r="CK35" s="539">
        <v>0</v>
      </c>
      <c r="CL35" s="540">
        <v>0</v>
      </c>
      <c r="CM35" s="540">
        <v>0</v>
      </c>
      <c r="CN35" s="540">
        <v>0</v>
      </c>
      <c r="CO35" s="540">
        <v>0</v>
      </c>
      <c r="CP35" s="540">
        <v>281</v>
      </c>
      <c r="CQ35" s="543">
        <v>0</v>
      </c>
      <c r="CR35" s="541">
        <v>0</v>
      </c>
      <c r="CS35" s="541">
        <v>0</v>
      </c>
      <c r="CT35" s="542">
        <v>1698</v>
      </c>
      <c r="CU35" s="542">
        <v>1201</v>
      </c>
      <c r="CV35" s="542">
        <v>1179</v>
      </c>
      <c r="CW35" s="543">
        <v>14721</v>
      </c>
      <c r="CX35" s="543">
        <v>0</v>
      </c>
      <c r="CY35" s="543">
        <v>1017</v>
      </c>
      <c r="CZ35" s="543">
        <v>0</v>
      </c>
      <c r="DA35" s="543">
        <v>432</v>
      </c>
      <c r="DB35" s="545">
        <v>0</v>
      </c>
      <c r="DC35" s="545">
        <v>71397</v>
      </c>
      <c r="DD35" s="545">
        <v>421</v>
      </c>
      <c r="DE35" s="545">
        <v>0</v>
      </c>
      <c r="DF35" s="545">
        <v>1636</v>
      </c>
      <c r="DG35" s="543">
        <v>0</v>
      </c>
      <c r="DH35" s="543">
        <v>159</v>
      </c>
      <c r="DI35" s="700">
        <v>29832009</v>
      </c>
      <c r="DJ35" s="701">
        <v>6503</v>
      </c>
      <c r="DK35" s="543">
        <v>3431</v>
      </c>
      <c r="DL35" s="543">
        <v>0</v>
      </c>
      <c r="DM35" s="543">
        <v>0</v>
      </c>
      <c r="DN35" s="543">
        <v>0</v>
      </c>
      <c r="DO35" s="543">
        <v>0</v>
      </c>
      <c r="DP35" s="543">
        <v>2254576</v>
      </c>
      <c r="DQ35" s="543">
        <v>2264510</v>
      </c>
      <c r="DR35" s="543">
        <v>32096519</v>
      </c>
      <c r="DS35" s="543">
        <v>108350666</v>
      </c>
      <c r="DT35" s="543">
        <v>110615176</v>
      </c>
      <c r="DU35" s="543">
        <v>140447185</v>
      </c>
      <c r="DV35" s="543">
        <v>-2532805</v>
      </c>
      <c r="DW35" s="702">
        <v>108082371</v>
      </c>
      <c r="DX35" s="703">
        <v>137914380</v>
      </c>
    </row>
    <row r="36" spans="2:128" ht="12.75" thickBot="1">
      <c r="B36" s="623" t="s">
        <v>473</v>
      </c>
      <c r="C36" s="704" t="s">
        <v>597</v>
      </c>
      <c r="D36" s="625">
        <v>287800</v>
      </c>
      <c r="E36" s="626">
        <v>9365</v>
      </c>
      <c r="F36" s="626">
        <v>52026</v>
      </c>
      <c r="G36" s="626">
        <v>162970</v>
      </c>
      <c r="H36" s="705">
        <v>297981</v>
      </c>
      <c r="I36" s="706" t="s">
        <v>799</v>
      </c>
      <c r="J36" s="640">
        <v>0</v>
      </c>
      <c r="K36" s="640">
        <v>4127</v>
      </c>
      <c r="L36" s="640">
        <v>0</v>
      </c>
      <c r="M36" s="641">
        <v>3518291</v>
      </c>
      <c r="N36" s="641">
        <v>131226</v>
      </c>
      <c r="O36" s="641">
        <v>1018</v>
      </c>
      <c r="P36" s="641">
        <v>0</v>
      </c>
      <c r="Q36" s="642">
        <v>22280</v>
      </c>
      <c r="R36" s="642">
        <v>222722</v>
      </c>
      <c r="S36" s="643">
        <v>279767</v>
      </c>
      <c r="T36" s="643">
        <v>602187</v>
      </c>
      <c r="U36" s="643">
        <v>304177</v>
      </c>
      <c r="V36" s="643">
        <v>3628065</v>
      </c>
      <c r="W36" s="629">
        <v>2616003</v>
      </c>
      <c r="X36" s="644">
        <v>9345</v>
      </c>
      <c r="Y36" s="644">
        <v>255784</v>
      </c>
      <c r="Z36" s="644">
        <v>0</v>
      </c>
      <c r="AA36" s="644">
        <v>21817</v>
      </c>
      <c r="AB36" s="644">
        <v>0</v>
      </c>
      <c r="AC36" s="644">
        <v>0</v>
      </c>
      <c r="AD36" s="644">
        <v>930705</v>
      </c>
      <c r="AE36" s="644">
        <v>322719</v>
      </c>
      <c r="AF36" s="645">
        <v>330825</v>
      </c>
      <c r="AG36" s="645">
        <v>0</v>
      </c>
      <c r="AH36" s="629">
        <v>16275261</v>
      </c>
      <c r="AI36" s="629">
        <v>430321</v>
      </c>
      <c r="AJ36" s="629">
        <v>201301</v>
      </c>
      <c r="AK36" s="646">
        <v>11991</v>
      </c>
      <c r="AL36" s="646">
        <v>8270</v>
      </c>
      <c r="AM36" s="646">
        <v>260</v>
      </c>
      <c r="AN36" s="646">
        <v>100555</v>
      </c>
      <c r="AO36" s="707">
        <v>0</v>
      </c>
      <c r="AP36" s="707">
        <v>300</v>
      </c>
      <c r="AQ36" s="707">
        <v>574</v>
      </c>
      <c r="AR36" s="707">
        <v>68</v>
      </c>
      <c r="AS36" s="708">
        <v>268001</v>
      </c>
      <c r="AT36" s="708">
        <v>762668</v>
      </c>
      <c r="AU36" s="630">
        <v>281020</v>
      </c>
      <c r="AV36" s="630">
        <v>264431</v>
      </c>
      <c r="AW36" s="631">
        <v>101803</v>
      </c>
      <c r="AX36" s="631">
        <v>435799</v>
      </c>
      <c r="AY36" s="631">
        <v>280571</v>
      </c>
      <c r="AZ36" s="631">
        <v>22132</v>
      </c>
      <c r="BA36" s="632">
        <v>994526</v>
      </c>
      <c r="BB36" s="632">
        <v>180445</v>
      </c>
      <c r="BC36" s="632">
        <v>818532</v>
      </c>
      <c r="BD36" s="632">
        <v>39036</v>
      </c>
      <c r="BE36" s="633">
        <v>64194</v>
      </c>
      <c r="BF36" s="633">
        <v>94</v>
      </c>
      <c r="BG36" s="634">
        <v>456847</v>
      </c>
      <c r="BH36" s="634">
        <v>236962</v>
      </c>
      <c r="BI36" s="635">
        <v>0</v>
      </c>
      <c r="BJ36" s="635">
        <v>0</v>
      </c>
      <c r="BK36" s="635">
        <v>138455</v>
      </c>
      <c r="BL36" s="635">
        <v>1236742</v>
      </c>
      <c r="BM36" s="635">
        <v>24542</v>
      </c>
      <c r="BN36" s="636">
        <v>188269</v>
      </c>
      <c r="BO36" s="629">
        <v>1038991</v>
      </c>
      <c r="BP36" s="629">
        <v>13373</v>
      </c>
      <c r="BQ36" s="637">
        <v>2413624</v>
      </c>
      <c r="BR36" s="637">
        <v>981958</v>
      </c>
      <c r="BS36" s="637">
        <v>1266822</v>
      </c>
      <c r="BT36" s="637">
        <v>422272</v>
      </c>
      <c r="BU36" s="638">
        <v>0</v>
      </c>
      <c r="BV36" s="638">
        <v>0</v>
      </c>
      <c r="BW36" s="639">
        <v>926529</v>
      </c>
      <c r="BX36" s="639">
        <v>73967</v>
      </c>
      <c r="BY36" s="624">
        <v>2701813</v>
      </c>
      <c r="BZ36" s="624">
        <v>830246</v>
      </c>
      <c r="CA36" s="640">
        <v>30355</v>
      </c>
      <c r="CB36" s="640">
        <v>72903</v>
      </c>
      <c r="CC36" s="640">
        <v>98750</v>
      </c>
      <c r="CD36" s="641">
        <v>0</v>
      </c>
      <c r="CE36" s="641">
        <v>76879</v>
      </c>
      <c r="CF36" s="641">
        <v>1340</v>
      </c>
      <c r="CG36" s="641">
        <v>6116</v>
      </c>
      <c r="CH36" s="641">
        <v>15379</v>
      </c>
      <c r="CI36" s="641">
        <v>3308</v>
      </c>
      <c r="CJ36" s="641">
        <v>71191</v>
      </c>
      <c r="CK36" s="641">
        <v>544662</v>
      </c>
      <c r="CL36" s="642">
        <v>4836</v>
      </c>
      <c r="CM36" s="642">
        <v>14503</v>
      </c>
      <c r="CN36" s="642">
        <v>360352</v>
      </c>
      <c r="CO36" s="642">
        <v>213</v>
      </c>
      <c r="CP36" s="642">
        <v>33341</v>
      </c>
      <c r="CQ36" s="624">
        <v>89037</v>
      </c>
      <c r="CR36" s="643">
        <v>23786</v>
      </c>
      <c r="CS36" s="643">
        <v>849511</v>
      </c>
      <c r="CT36" s="644">
        <v>506672</v>
      </c>
      <c r="CU36" s="644">
        <v>8051</v>
      </c>
      <c r="CV36" s="644">
        <v>15860</v>
      </c>
      <c r="CW36" s="624">
        <v>110062</v>
      </c>
      <c r="CX36" s="645">
        <v>273589</v>
      </c>
      <c r="CY36" s="645">
        <v>30883</v>
      </c>
      <c r="CZ36" s="645">
        <v>481845</v>
      </c>
      <c r="DA36" s="645">
        <v>119359</v>
      </c>
      <c r="DB36" s="646">
        <v>418108</v>
      </c>
      <c r="DC36" s="646">
        <v>54072</v>
      </c>
      <c r="DD36" s="646">
        <v>72546</v>
      </c>
      <c r="DE36" s="646">
        <v>46162</v>
      </c>
      <c r="DF36" s="646">
        <v>27360</v>
      </c>
      <c r="DG36" s="624">
        <v>1432638</v>
      </c>
      <c r="DH36" s="624">
        <v>45744</v>
      </c>
      <c r="DI36" s="647">
        <v>54444178</v>
      </c>
      <c r="DJ36" s="648">
        <v>110837</v>
      </c>
      <c r="DK36" s="624">
        <v>2806630</v>
      </c>
      <c r="DL36" s="624">
        <v>60924</v>
      </c>
      <c r="DM36" s="624">
        <v>0</v>
      </c>
      <c r="DN36" s="624">
        <v>0</v>
      </c>
      <c r="DO36" s="624">
        <v>-4446</v>
      </c>
      <c r="DP36" s="624">
        <v>139012</v>
      </c>
      <c r="DQ36" s="624">
        <v>3112957</v>
      </c>
      <c r="DR36" s="624">
        <v>57557135</v>
      </c>
      <c r="DS36" s="624">
        <v>53870514</v>
      </c>
      <c r="DT36" s="624">
        <v>56983471</v>
      </c>
      <c r="DU36" s="624">
        <v>111427649</v>
      </c>
      <c r="DV36" s="624">
        <v>-38732940</v>
      </c>
      <c r="DW36" s="649">
        <v>18250531</v>
      </c>
      <c r="DX36" s="650">
        <v>72694709</v>
      </c>
    </row>
    <row r="37" spans="2:128" ht="12.75" thickBot="1">
      <c r="B37" s="623" t="s">
        <v>474</v>
      </c>
      <c r="C37" s="709" t="s">
        <v>598</v>
      </c>
      <c r="D37" s="625">
        <v>14910</v>
      </c>
      <c r="E37" s="626">
        <v>3146</v>
      </c>
      <c r="F37" s="626">
        <v>41709</v>
      </c>
      <c r="G37" s="626">
        <v>4593</v>
      </c>
      <c r="H37" s="705">
        <v>12594</v>
      </c>
      <c r="I37" s="706" t="s">
        <v>799</v>
      </c>
      <c r="J37" s="640">
        <v>0</v>
      </c>
      <c r="K37" s="640">
        <v>28068</v>
      </c>
      <c r="L37" s="640">
        <v>0</v>
      </c>
      <c r="M37" s="641">
        <v>25805</v>
      </c>
      <c r="N37" s="641">
        <v>163</v>
      </c>
      <c r="O37" s="641">
        <v>342</v>
      </c>
      <c r="P37" s="641">
        <v>0</v>
      </c>
      <c r="Q37" s="642">
        <v>4981</v>
      </c>
      <c r="R37" s="642">
        <v>63018</v>
      </c>
      <c r="S37" s="643">
        <v>9194</v>
      </c>
      <c r="T37" s="643">
        <v>17338</v>
      </c>
      <c r="U37" s="643">
        <v>10864</v>
      </c>
      <c r="V37" s="643">
        <v>77653</v>
      </c>
      <c r="W37" s="629">
        <v>25533</v>
      </c>
      <c r="X37" s="644">
        <v>609</v>
      </c>
      <c r="Y37" s="644">
        <v>7666</v>
      </c>
      <c r="Z37" s="644">
        <v>903</v>
      </c>
      <c r="AA37" s="644">
        <v>11897</v>
      </c>
      <c r="AB37" s="644">
        <v>0</v>
      </c>
      <c r="AC37" s="644">
        <v>0</v>
      </c>
      <c r="AD37" s="644">
        <v>21647</v>
      </c>
      <c r="AE37" s="644">
        <v>3320</v>
      </c>
      <c r="AF37" s="645">
        <v>0</v>
      </c>
      <c r="AG37" s="645">
        <v>65515</v>
      </c>
      <c r="AH37" s="629">
        <v>24091</v>
      </c>
      <c r="AI37" s="629">
        <v>267548</v>
      </c>
      <c r="AJ37" s="629">
        <v>78112</v>
      </c>
      <c r="AK37" s="646">
        <v>73</v>
      </c>
      <c r="AL37" s="646">
        <v>34685</v>
      </c>
      <c r="AM37" s="646">
        <v>0</v>
      </c>
      <c r="AN37" s="646">
        <v>45020</v>
      </c>
      <c r="AO37" s="707">
        <v>5183</v>
      </c>
      <c r="AP37" s="707">
        <v>28776</v>
      </c>
      <c r="AQ37" s="707">
        <v>6028</v>
      </c>
      <c r="AR37" s="707">
        <v>316</v>
      </c>
      <c r="AS37" s="708">
        <v>9858</v>
      </c>
      <c r="AT37" s="708">
        <v>6362</v>
      </c>
      <c r="AU37" s="630">
        <v>238800</v>
      </c>
      <c r="AV37" s="630">
        <v>37421</v>
      </c>
      <c r="AW37" s="631">
        <v>130488</v>
      </c>
      <c r="AX37" s="631">
        <v>463088</v>
      </c>
      <c r="AY37" s="631">
        <v>97542</v>
      </c>
      <c r="AZ37" s="631">
        <v>7637</v>
      </c>
      <c r="BA37" s="632">
        <v>237129</v>
      </c>
      <c r="BB37" s="632">
        <v>49595</v>
      </c>
      <c r="BC37" s="632">
        <v>17087</v>
      </c>
      <c r="BD37" s="632">
        <v>3601</v>
      </c>
      <c r="BE37" s="633">
        <v>5211</v>
      </c>
      <c r="BF37" s="633">
        <v>2</v>
      </c>
      <c r="BG37" s="634">
        <v>66651</v>
      </c>
      <c r="BH37" s="634">
        <v>5402</v>
      </c>
      <c r="BI37" s="635">
        <v>0</v>
      </c>
      <c r="BJ37" s="635">
        <v>0</v>
      </c>
      <c r="BK37" s="635">
        <v>43223</v>
      </c>
      <c r="BL37" s="635">
        <v>1064767</v>
      </c>
      <c r="BM37" s="635">
        <v>11676</v>
      </c>
      <c r="BN37" s="636">
        <v>15850</v>
      </c>
      <c r="BO37" s="629">
        <v>60975</v>
      </c>
      <c r="BP37" s="629">
        <v>6579</v>
      </c>
      <c r="BQ37" s="637">
        <v>30428</v>
      </c>
      <c r="BR37" s="637">
        <v>6448</v>
      </c>
      <c r="BS37" s="637">
        <v>248161</v>
      </c>
      <c r="BT37" s="637">
        <v>74735</v>
      </c>
      <c r="BU37" s="638">
        <v>0</v>
      </c>
      <c r="BV37" s="638">
        <v>0</v>
      </c>
      <c r="BW37" s="639">
        <v>12651</v>
      </c>
      <c r="BX37" s="639">
        <v>211720</v>
      </c>
      <c r="BY37" s="624">
        <v>32996</v>
      </c>
      <c r="BZ37" s="624">
        <v>2467</v>
      </c>
      <c r="CA37" s="640">
        <v>0</v>
      </c>
      <c r="CB37" s="640">
        <v>0</v>
      </c>
      <c r="CC37" s="640">
        <v>0</v>
      </c>
      <c r="CD37" s="641">
        <v>1303</v>
      </c>
      <c r="CE37" s="641">
        <v>124452</v>
      </c>
      <c r="CF37" s="641">
        <v>173586</v>
      </c>
      <c r="CG37" s="641">
        <v>75181</v>
      </c>
      <c r="CH37" s="641">
        <v>0</v>
      </c>
      <c r="CI37" s="641">
        <v>283</v>
      </c>
      <c r="CJ37" s="641">
        <v>7610</v>
      </c>
      <c r="CK37" s="641">
        <v>3608</v>
      </c>
      <c r="CL37" s="642">
        <v>16980</v>
      </c>
      <c r="CM37" s="642">
        <v>227</v>
      </c>
      <c r="CN37" s="642">
        <v>0</v>
      </c>
      <c r="CO37" s="642">
        <v>391</v>
      </c>
      <c r="CP37" s="642">
        <v>246</v>
      </c>
      <c r="CQ37" s="624">
        <v>113751</v>
      </c>
      <c r="CR37" s="643">
        <v>7325</v>
      </c>
      <c r="CS37" s="643">
        <v>11774</v>
      </c>
      <c r="CT37" s="644">
        <v>256277</v>
      </c>
      <c r="CU37" s="644">
        <v>32288</v>
      </c>
      <c r="CV37" s="644">
        <v>33980</v>
      </c>
      <c r="CW37" s="624">
        <v>99252</v>
      </c>
      <c r="CX37" s="645">
        <v>378</v>
      </c>
      <c r="CY37" s="645">
        <v>19506</v>
      </c>
      <c r="CZ37" s="645">
        <v>1248254</v>
      </c>
      <c r="DA37" s="645">
        <v>3660</v>
      </c>
      <c r="DB37" s="646">
        <v>69634</v>
      </c>
      <c r="DC37" s="646">
        <v>5175</v>
      </c>
      <c r="DD37" s="646">
        <v>20888</v>
      </c>
      <c r="DE37" s="646">
        <v>9117</v>
      </c>
      <c r="DF37" s="646">
        <v>11060</v>
      </c>
      <c r="DG37" s="624">
        <v>178618</v>
      </c>
      <c r="DH37" s="624">
        <v>4665</v>
      </c>
      <c r="DI37" s="647">
        <v>6669319</v>
      </c>
      <c r="DJ37" s="648">
        <v>49415</v>
      </c>
      <c r="DK37" s="624">
        <v>2446654</v>
      </c>
      <c r="DL37" s="624">
        <v>0</v>
      </c>
      <c r="DM37" s="624">
        <v>0</v>
      </c>
      <c r="DN37" s="624">
        <v>0</v>
      </c>
      <c r="DO37" s="624">
        <v>0</v>
      </c>
      <c r="DP37" s="624">
        <v>-98356</v>
      </c>
      <c r="DQ37" s="624">
        <v>2397713</v>
      </c>
      <c r="DR37" s="624">
        <v>9067032</v>
      </c>
      <c r="DS37" s="624">
        <v>10751972</v>
      </c>
      <c r="DT37" s="624">
        <v>13149685</v>
      </c>
      <c r="DU37" s="624">
        <v>19819004</v>
      </c>
      <c r="DV37" s="624">
        <v>-7796095</v>
      </c>
      <c r="DW37" s="649">
        <v>5353590</v>
      </c>
      <c r="DX37" s="650">
        <v>12022909</v>
      </c>
    </row>
    <row r="38" spans="2:128" ht="12.75" thickBot="1">
      <c r="B38" s="623" t="s">
        <v>475</v>
      </c>
      <c r="C38" s="710" t="s">
        <v>697</v>
      </c>
      <c r="D38" s="625">
        <v>3902</v>
      </c>
      <c r="E38" s="626">
        <v>325</v>
      </c>
      <c r="F38" s="626">
        <v>682</v>
      </c>
      <c r="G38" s="626">
        <v>6631</v>
      </c>
      <c r="H38" s="705">
        <v>35018</v>
      </c>
      <c r="I38" s="706" t="s">
        <v>799</v>
      </c>
      <c r="J38" s="640">
        <v>0</v>
      </c>
      <c r="K38" s="640">
        <v>158786</v>
      </c>
      <c r="L38" s="640">
        <v>0</v>
      </c>
      <c r="M38" s="641">
        <v>45853</v>
      </c>
      <c r="N38" s="641">
        <v>212</v>
      </c>
      <c r="O38" s="641">
        <v>283</v>
      </c>
      <c r="P38" s="641">
        <v>0</v>
      </c>
      <c r="Q38" s="642">
        <v>30284</v>
      </c>
      <c r="R38" s="642">
        <v>249243</v>
      </c>
      <c r="S38" s="643">
        <v>87891</v>
      </c>
      <c r="T38" s="643">
        <v>77079</v>
      </c>
      <c r="U38" s="643">
        <v>12461</v>
      </c>
      <c r="V38" s="643">
        <v>42030</v>
      </c>
      <c r="W38" s="629">
        <v>16336</v>
      </c>
      <c r="X38" s="644">
        <v>511</v>
      </c>
      <c r="Y38" s="644">
        <v>3250</v>
      </c>
      <c r="Z38" s="644">
        <v>1273</v>
      </c>
      <c r="AA38" s="644">
        <v>1081</v>
      </c>
      <c r="AB38" s="644">
        <v>0</v>
      </c>
      <c r="AC38" s="644">
        <v>0</v>
      </c>
      <c r="AD38" s="644">
        <v>960</v>
      </c>
      <c r="AE38" s="644">
        <v>10461</v>
      </c>
      <c r="AF38" s="645">
        <v>4212</v>
      </c>
      <c r="AG38" s="645">
        <v>375376</v>
      </c>
      <c r="AH38" s="629">
        <v>16966</v>
      </c>
      <c r="AI38" s="629">
        <v>1623</v>
      </c>
      <c r="AJ38" s="629">
        <v>3607624</v>
      </c>
      <c r="AK38" s="646">
        <v>54</v>
      </c>
      <c r="AL38" s="646">
        <v>14177</v>
      </c>
      <c r="AM38" s="646">
        <v>375</v>
      </c>
      <c r="AN38" s="646">
        <v>24994</v>
      </c>
      <c r="AO38" s="707">
        <v>1294</v>
      </c>
      <c r="AP38" s="707">
        <v>944</v>
      </c>
      <c r="AQ38" s="707">
        <v>7962</v>
      </c>
      <c r="AR38" s="707">
        <v>312</v>
      </c>
      <c r="AS38" s="708">
        <v>47780</v>
      </c>
      <c r="AT38" s="708">
        <v>12702</v>
      </c>
      <c r="AU38" s="630">
        <v>159062</v>
      </c>
      <c r="AV38" s="630">
        <v>11686</v>
      </c>
      <c r="AW38" s="631">
        <v>8334</v>
      </c>
      <c r="AX38" s="631">
        <v>39858</v>
      </c>
      <c r="AY38" s="631">
        <v>20135</v>
      </c>
      <c r="AZ38" s="631">
        <v>15</v>
      </c>
      <c r="BA38" s="632">
        <v>11681</v>
      </c>
      <c r="BB38" s="632">
        <v>23468</v>
      </c>
      <c r="BC38" s="632">
        <v>1080</v>
      </c>
      <c r="BD38" s="632">
        <v>44</v>
      </c>
      <c r="BE38" s="633">
        <v>1037</v>
      </c>
      <c r="BF38" s="633">
        <v>1</v>
      </c>
      <c r="BG38" s="634">
        <v>11049</v>
      </c>
      <c r="BH38" s="634">
        <v>8535</v>
      </c>
      <c r="BI38" s="635">
        <v>0</v>
      </c>
      <c r="BJ38" s="635">
        <v>0</v>
      </c>
      <c r="BK38" s="635">
        <v>1929</v>
      </c>
      <c r="BL38" s="635">
        <v>27988</v>
      </c>
      <c r="BM38" s="635">
        <v>1667</v>
      </c>
      <c r="BN38" s="636">
        <v>97422</v>
      </c>
      <c r="BO38" s="629">
        <v>115739</v>
      </c>
      <c r="BP38" s="629">
        <v>1017</v>
      </c>
      <c r="BQ38" s="637">
        <v>4578</v>
      </c>
      <c r="BR38" s="637">
        <v>2964</v>
      </c>
      <c r="BS38" s="637">
        <v>10085</v>
      </c>
      <c r="BT38" s="637">
        <v>9023</v>
      </c>
      <c r="BU38" s="638">
        <v>59673</v>
      </c>
      <c r="BV38" s="638">
        <v>239124</v>
      </c>
      <c r="BW38" s="639">
        <v>6577</v>
      </c>
      <c r="BX38" s="639">
        <v>26501</v>
      </c>
      <c r="BY38" s="624">
        <v>222334</v>
      </c>
      <c r="BZ38" s="624">
        <v>102328</v>
      </c>
      <c r="CA38" s="640">
        <v>221</v>
      </c>
      <c r="CB38" s="640">
        <v>64</v>
      </c>
      <c r="CC38" s="640">
        <v>0</v>
      </c>
      <c r="CD38" s="641">
        <v>12730</v>
      </c>
      <c r="CE38" s="641">
        <v>20284</v>
      </c>
      <c r="CF38" s="641">
        <v>0</v>
      </c>
      <c r="CG38" s="641">
        <v>2309</v>
      </c>
      <c r="CH38" s="641">
        <v>503</v>
      </c>
      <c r="CI38" s="641">
        <v>63</v>
      </c>
      <c r="CJ38" s="641">
        <v>1759</v>
      </c>
      <c r="CK38" s="641">
        <v>15750</v>
      </c>
      <c r="CL38" s="642">
        <v>1430288</v>
      </c>
      <c r="CM38" s="642">
        <v>18545</v>
      </c>
      <c r="CN38" s="642">
        <v>719</v>
      </c>
      <c r="CO38" s="642">
        <v>18091</v>
      </c>
      <c r="CP38" s="642">
        <v>2092</v>
      </c>
      <c r="CQ38" s="624">
        <v>148485</v>
      </c>
      <c r="CR38" s="643">
        <v>35132</v>
      </c>
      <c r="CS38" s="643">
        <v>132515</v>
      </c>
      <c r="CT38" s="644">
        <v>56448</v>
      </c>
      <c r="CU38" s="644">
        <v>14145</v>
      </c>
      <c r="CV38" s="644">
        <v>8033</v>
      </c>
      <c r="CW38" s="624">
        <v>165748</v>
      </c>
      <c r="CX38" s="645">
        <v>2322</v>
      </c>
      <c r="CY38" s="645">
        <v>188500</v>
      </c>
      <c r="CZ38" s="645">
        <v>2655</v>
      </c>
      <c r="DA38" s="645">
        <v>34244</v>
      </c>
      <c r="DB38" s="646">
        <v>90078</v>
      </c>
      <c r="DC38" s="646">
        <v>5592</v>
      </c>
      <c r="DD38" s="646">
        <v>68843</v>
      </c>
      <c r="DE38" s="646">
        <v>53609</v>
      </c>
      <c r="DF38" s="646">
        <v>160253</v>
      </c>
      <c r="DG38" s="624">
        <v>0</v>
      </c>
      <c r="DH38" s="624">
        <v>23738</v>
      </c>
      <c r="DI38" s="647">
        <v>8839639</v>
      </c>
      <c r="DJ38" s="648">
        <v>218416</v>
      </c>
      <c r="DK38" s="624">
        <v>5236634</v>
      </c>
      <c r="DL38" s="624">
        <v>0</v>
      </c>
      <c r="DM38" s="624">
        <v>0</v>
      </c>
      <c r="DN38" s="624">
        <v>0</v>
      </c>
      <c r="DO38" s="624">
        <v>0</v>
      </c>
      <c r="DP38" s="624">
        <v>-417937</v>
      </c>
      <c r="DQ38" s="624">
        <v>5037113</v>
      </c>
      <c r="DR38" s="624">
        <v>13876752</v>
      </c>
      <c r="DS38" s="624">
        <v>9044274</v>
      </c>
      <c r="DT38" s="624">
        <v>14081387</v>
      </c>
      <c r="DU38" s="624">
        <v>22921026</v>
      </c>
      <c r="DV38" s="624">
        <v>-12748692</v>
      </c>
      <c r="DW38" s="649">
        <v>1332695</v>
      </c>
      <c r="DX38" s="650">
        <v>10172334</v>
      </c>
    </row>
    <row r="39" spans="2:128">
      <c r="B39" s="711" t="s">
        <v>476</v>
      </c>
      <c r="C39" s="712" t="s">
        <v>698</v>
      </c>
      <c r="D39" s="497">
        <v>0</v>
      </c>
      <c r="E39" s="498">
        <v>0</v>
      </c>
      <c r="F39" s="498">
        <v>0</v>
      </c>
      <c r="G39" s="498">
        <v>7493</v>
      </c>
      <c r="H39" s="507">
        <v>0</v>
      </c>
      <c r="I39" s="508"/>
      <c r="J39" s="545">
        <v>0</v>
      </c>
      <c r="K39" s="545">
        <v>0</v>
      </c>
      <c r="L39" s="545">
        <v>0</v>
      </c>
      <c r="M39" s="545">
        <v>265912</v>
      </c>
      <c r="N39" s="545">
        <v>45687</v>
      </c>
      <c r="O39" s="545">
        <v>0</v>
      </c>
      <c r="P39" s="545">
        <v>0</v>
      </c>
      <c r="Q39" s="545">
        <v>1776</v>
      </c>
      <c r="R39" s="545">
        <v>15494</v>
      </c>
      <c r="S39" s="545">
        <v>4350</v>
      </c>
      <c r="T39" s="545">
        <v>573748</v>
      </c>
      <c r="U39" s="545">
        <v>13</v>
      </c>
      <c r="V39" s="545">
        <v>0</v>
      </c>
      <c r="W39" s="501">
        <v>572</v>
      </c>
      <c r="X39" s="545">
        <v>15</v>
      </c>
      <c r="Y39" s="545">
        <v>60000</v>
      </c>
      <c r="Z39" s="545">
        <v>6</v>
      </c>
      <c r="AA39" s="545">
        <v>4021</v>
      </c>
      <c r="AB39" s="545">
        <v>0</v>
      </c>
      <c r="AC39" s="545">
        <v>0</v>
      </c>
      <c r="AD39" s="545">
        <v>308072</v>
      </c>
      <c r="AE39" s="545">
        <v>82270</v>
      </c>
      <c r="AF39" s="545">
        <v>0</v>
      </c>
      <c r="AG39" s="545">
        <v>0</v>
      </c>
      <c r="AH39" s="713">
        <v>330477</v>
      </c>
      <c r="AI39" s="713">
        <v>7138</v>
      </c>
      <c r="AJ39" s="713">
        <v>9</v>
      </c>
      <c r="AK39" s="545">
        <v>41270</v>
      </c>
      <c r="AL39" s="545">
        <v>5383</v>
      </c>
      <c r="AM39" s="545">
        <v>0</v>
      </c>
      <c r="AN39" s="545">
        <v>80932</v>
      </c>
      <c r="AO39" s="546">
        <v>0</v>
      </c>
      <c r="AP39" s="546">
        <v>0</v>
      </c>
      <c r="AQ39" s="546">
        <v>0</v>
      </c>
      <c r="AR39" s="546">
        <v>0</v>
      </c>
      <c r="AS39" s="547">
        <v>0</v>
      </c>
      <c r="AT39" s="547">
        <v>216584</v>
      </c>
      <c r="AU39" s="548">
        <v>92135</v>
      </c>
      <c r="AV39" s="548">
        <v>54529</v>
      </c>
      <c r="AW39" s="549">
        <v>18897</v>
      </c>
      <c r="AX39" s="549">
        <v>9950</v>
      </c>
      <c r="AY39" s="549">
        <v>83</v>
      </c>
      <c r="AZ39" s="549">
        <v>3070</v>
      </c>
      <c r="BA39" s="550">
        <v>5713</v>
      </c>
      <c r="BB39" s="550">
        <v>38393</v>
      </c>
      <c r="BC39" s="550">
        <v>173543</v>
      </c>
      <c r="BD39" s="550">
        <v>2255</v>
      </c>
      <c r="BE39" s="551">
        <v>1083</v>
      </c>
      <c r="BF39" s="551">
        <v>1</v>
      </c>
      <c r="BG39" s="552">
        <v>22251</v>
      </c>
      <c r="BH39" s="552">
        <v>232364</v>
      </c>
      <c r="BI39" s="553">
        <v>0</v>
      </c>
      <c r="BJ39" s="553">
        <v>0</v>
      </c>
      <c r="BK39" s="553">
        <v>243</v>
      </c>
      <c r="BL39" s="553">
        <v>136115</v>
      </c>
      <c r="BM39" s="553">
        <v>17208</v>
      </c>
      <c r="BN39" s="554">
        <v>128935</v>
      </c>
      <c r="BO39" s="501">
        <v>68883</v>
      </c>
      <c r="BP39" s="501">
        <v>158</v>
      </c>
      <c r="BQ39" s="555">
        <v>789191</v>
      </c>
      <c r="BR39" s="555">
        <v>155455</v>
      </c>
      <c r="BS39" s="555">
        <v>9039</v>
      </c>
      <c r="BT39" s="555">
        <v>3759</v>
      </c>
      <c r="BU39" s="556">
        <v>0</v>
      </c>
      <c r="BV39" s="556">
        <v>0</v>
      </c>
      <c r="BW39" s="557">
        <v>817</v>
      </c>
      <c r="BX39" s="557">
        <v>5051</v>
      </c>
      <c r="BY39" s="545">
        <v>59142</v>
      </c>
      <c r="BZ39" s="545">
        <v>3282</v>
      </c>
      <c r="CA39" s="538">
        <v>0</v>
      </c>
      <c r="CB39" s="538">
        <v>0</v>
      </c>
      <c r="CC39" s="538">
        <v>0</v>
      </c>
      <c r="CD39" s="539">
        <v>192</v>
      </c>
      <c r="CE39" s="539">
        <v>6210</v>
      </c>
      <c r="CF39" s="539">
        <v>0</v>
      </c>
      <c r="CG39" s="539">
        <v>2348</v>
      </c>
      <c r="CH39" s="539">
        <v>1156</v>
      </c>
      <c r="CI39" s="539">
        <v>5</v>
      </c>
      <c r="CJ39" s="539">
        <v>0</v>
      </c>
      <c r="CK39" s="539">
        <v>21</v>
      </c>
      <c r="CL39" s="540">
        <v>0</v>
      </c>
      <c r="CM39" s="540">
        <v>0</v>
      </c>
      <c r="CN39" s="540">
        <v>0</v>
      </c>
      <c r="CO39" s="540">
        <v>0</v>
      </c>
      <c r="CP39" s="540">
        <v>259</v>
      </c>
      <c r="CQ39" s="545">
        <v>15427</v>
      </c>
      <c r="CR39" s="541">
        <v>57990</v>
      </c>
      <c r="CS39" s="541">
        <v>240487</v>
      </c>
      <c r="CT39" s="542">
        <v>271024</v>
      </c>
      <c r="CU39" s="542">
        <v>13921</v>
      </c>
      <c r="CV39" s="542">
        <v>16178</v>
      </c>
      <c r="CW39" s="545">
        <v>37233</v>
      </c>
      <c r="CX39" s="543">
        <v>2461</v>
      </c>
      <c r="CY39" s="543">
        <v>0</v>
      </c>
      <c r="CZ39" s="543">
        <v>376125</v>
      </c>
      <c r="DA39" s="543">
        <v>2250</v>
      </c>
      <c r="DB39" s="545">
        <v>71817</v>
      </c>
      <c r="DC39" s="545">
        <v>53792</v>
      </c>
      <c r="DD39" s="545">
        <v>44660</v>
      </c>
      <c r="DE39" s="545">
        <v>4189</v>
      </c>
      <c r="DF39" s="545">
        <v>3268</v>
      </c>
      <c r="DG39" s="545">
        <v>0</v>
      </c>
      <c r="DH39" s="545">
        <v>14260</v>
      </c>
      <c r="DI39" s="714">
        <v>5318040</v>
      </c>
      <c r="DJ39" s="715">
        <v>102418</v>
      </c>
      <c r="DK39" s="545">
        <v>353357</v>
      </c>
      <c r="DL39" s="545">
        <v>0</v>
      </c>
      <c r="DM39" s="545">
        <v>0</v>
      </c>
      <c r="DN39" s="545">
        <v>0</v>
      </c>
      <c r="DO39" s="545">
        <v>0</v>
      </c>
      <c r="DP39" s="545">
        <v>6940</v>
      </c>
      <c r="DQ39" s="545">
        <v>462715</v>
      </c>
      <c r="DR39" s="545">
        <v>5780755</v>
      </c>
      <c r="DS39" s="545">
        <v>668841</v>
      </c>
      <c r="DT39" s="545">
        <v>1131556</v>
      </c>
      <c r="DU39" s="545">
        <v>6449596</v>
      </c>
      <c r="DV39" s="545">
        <v>-5649919</v>
      </c>
      <c r="DW39" s="716">
        <v>-4518363</v>
      </c>
      <c r="DX39" s="717">
        <v>799677</v>
      </c>
    </row>
    <row r="40" spans="2:128">
      <c r="B40" s="711" t="s">
        <v>477</v>
      </c>
      <c r="C40" s="712" t="s">
        <v>699</v>
      </c>
      <c r="D40" s="497">
        <v>0</v>
      </c>
      <c r="E40" s="498">
        <v>0</v>
      </c>
      <c r="F40" s="498">
        <v>0</v>
      </c>
      <c r="G40" s="498">
        <v>1428</v>
      </c>
      <c r="H40" s="507">
        <v>0</v>
      </c>
      <c r="I40" s="508"/>
      <c r="J40" s="545">
        <v>0</v>
      </c>
      <c r="K40" s="545">
        <v>576</v>
      </c>
      <c r="L40" s="545">
        <v>0</v>
      </c>
      <c r="M40" s="545">
        <v>0</v>
      </c>
      <c r="N40" s="545">
        <v>0</v>
      </c>
      <c r="O40" s="545">
        <v>0</v>
      </c>
      <c r="P40" s="545">
        <v>0</v>
      </c>
      <c r="Q40" s="545">
        <v>0</v>
      </c>
      <c r="R40" s="545">
        <v>0</v>
      </c>
      <c r="S40" s="545">
        <v>416</v>
      </c>
      <c r="T40" s="545">
        <v>0</v>
      </c>
      <c r="U40" s="545">
        <v>0</v>
      </c>
      <c r="V40" s="545">
        <v>0</v>
      </c>
      <c r="W40" s="501">
        <v>0</v>
      </c>
      <c r="X40" s="545">
        <v>0</v>
      </c>
      <c r="Y40" s="545">
        <v>0</v>
      </c>
      <c r="Z40" s="545">
        <v>0</v>
      </c>
      <c r="AA40" s="545">
        <v>0</v>
      </c>
      <c r="AB40" s="545">
        <v>0</v>
      </c>
      <c r="AC40" s="545">
        <v>0</v>
      </c>
      <c r="AD40" s="545">
        <v>0</v>
      </c>
      <c r="AE40" s="545">
        <v>342</v>
      </c>
      <c r="AF40" s="545">
        <v>2564</v>
      </c>
      <c r="AG40" s="545">
        <v>31893</v>
      </c>
      <c r="AH40" s="713">
        <v>0</v>
      </c>
      <c r="AI40" s="713">
        <v>0</v>
      </c>
      <c r="AJ40" s="713">
        <v>0</v>
      </c>
      <c r="AK40" s="545">
        <v>0</v>
      </c>
      <c r="AL40" s="545">
        <v>4122170</v>
      </c>
      <c r="AM40" s="545">
        <v>0</v>
      </c>
      <c r="AN40" s="545">
        <v>50618</v>
      </c>
      <c r="AO40" s="546">
        <v>0</v>
      </c>
      <c r="AP40" s="546">
        <v>0</v>
      </c>
      <c r="AQ40" s="546">
        <v>659</v>
      </c>
      <c r="AR40" s="546">
        <v>0</v>
      </c>
      <c r="AS40" s="547">
        <v>0</v>
      </c>
      <c r="AT40" s="547">
        <v>0</v>
      </c>
      <c r="AU40" s="548">
        <v>582</v>
      </c>
      <c r="AV40" s="548">
        <v>4951</v>
      </c>
      <c r="AW40" s="549">
        <v>174</v>
      </c>
      <c r="AX40" s="549">
        <v>0</v>
      </c>
      <c r="AY40" s="549">
        <v>0</v>
      </c>
      <c r="AZ40" s="549">
        <v>0</v>
      </c>
      <c r="BA40" s="550">
        <v>0</v>
      </c>
      <c r="BB40" s="550">
        <v>0</v>
      </c>
      <c r="BC40" s="550">
        <v>140</v>
      </c>
      <c r="BD40" s="550">
        <v>0</v>
      </c>
      <c r="BE40" s="551">
        <v>0</v>
      </c>
      <c r="BF40" s="551">
        <v>0</v>
      </c>
      <c r="BG40" s="552">
        <v>0</v>
      </c>
      <c r="BH40" s="552">
        <v>0</v>
      </c>
      <c r="BI40" s="553">
        <v>0</v>
      </c>
      <c r="BJ40" s="553">
        <v>0</v>
      </c>
      <c r="BK40" s="553">
        <v>0</v>
      </c>
      <c r="BL40" s="553">
        <v>0</v>
      </c>
      <c r="BM40" s="553">
        <v>4</v>
      </c>
      <c r="BN40" s="554">
        <v>0</v>
      </c>
      <c r="BO40" s="501">
        <v>7640</v>
      </c>
      <c r="BP40" s="501">
        <v>0</v>
      </c>
      <c r="BQ40" s="555">
        <v>7413855</v>
      </c>
      <c r="BR40" s="555">
        <v>2205057</v>
      </c>
      <c r="BS40" s="555">
        <v>11985259</v>
      </c>
      <c r="BT40" s="555">
        <v>1832592</v>
      </c>
      <c r="BU40" s="556">
        <v>0</v>
      </c>
      <c r="BV40" s="556">
        <v>196</v>
      </c>
      <c r="BW40" s="557">
        <v>0</v>
      </c>
      <c r="BX40" s="557">
        <v>9595</v>
      </c>
      <c r="BY40" s="545">
        <v>0</v>
      </c>
      <c r="BZ40" s="545">
        <v>0</v>
      </c>
      <c r="CA40" s="538">
        <v>18</v>
      </c>
      <c r="CB40" s="538">
        <v>4633</v>
      </c>
      <c r="CC40" s="538">
        <v>21813</v>
      </c>
      <c r="CD40" s="539">
        <v>0</v>
      </c>
      <c r="CE40" s="539">
        <v>0</v>
      </c>
      <c r="CF40" s="539">
        <v>0</v>
      </c>
      <c r="CG40" s="539">
        <v>0</v>
      </c>
      <c r="CH40" s="539">
        <v>0</v>
      </c>
      <c r="CI40" s="539">
        <v>0</v>
      </c>
      <c r="CJ40" s="539">
        <v>0</v>
      </c>
      <c r="CK40" s="539">
        <v>0</v>
      </c>
      <c r="CL40" s="540">
        <v>0</v>
      </c>
      <c r="CM40" s="540">
        <v>0</v>
      </c>
      <c r="CN40" s="540">
        <v>0</v>
      </c>
      <c r="CO40" s="540">
        <v>0</v>
      </c>
      <c r="CP40" s="540">
        <v>0</v>
      </c>
      <c r="CQ40" s="545">
        <v>1368</v>
      </c>
      <c r="CR40" s="541">
        <v>0</v>
      </c>
      <c r="CS40" s="541">
        <v>2784</v>
      </c>
      <c r="CT40" s="542">
        <v>0</v>
      </c>
      <c r="CU40" s="542">
        <v>0</v>
      </c>
      <c r="CV40" s="542">
        <v>0</v>
      </c>
      <c r="CW40" s="545">
        <v>0</v>
      </c>
      <c r="CX40" s="543">
        <v>0</v>
      </c>
      <c r="CY40" s="543">
        <v>0</v>
      </c>
      <c r="CZ40" s="543">
        <v>0</v>
      </c>
      <c r="DA40" s="543">
        <v>0</v>
      </c>
      <c r="DB40" s="545">
        <v>0</v>
      </c>
      <c r="DC40" s="545">
        <v>0</v>
      </c>
      <c r="DD40" s="545">
        <v>0</v>
      </c>
      <c r="DE40" s="545">
        <v>0</v>
      </c>
      <c r="DF40" s="545">
        <v>0</v>
      </c>
      <c r="DG40" s="545">
        <v>0</v>
      </c>
      <c r="DH40" s="545">
        <v>9202</v>
      </c>
      <c r="DI40" s="714">
        <v>27710529</v>
      </c>
      <c r="DJ40" s="715">
        <v>0</v>
      </c>
      <c r="DK40" s="545">
        <v>9144</v>
      </c>
      <c r="DL40" s="545">
        <v>0</v>
      </c>
      <c r="DM40" s="545">
        <v>0</v>
      </c>
      <c r="DN40" s="545">
        <v>0</v>
      </c>
      <c r="DO40" s="545">
        <v>0</v>
      </c>
      <c r="DP40" s="545">
        <v>-403776</v>
      </c>
      <c r="DQ40" s="545">
        <v>-394632</v>
      </c>
      <c r="DR40" s="545">
        <v>27315897</v>
      </c>
      <c r="DS40" s="545">
        <v>16209129</v>
      </c>
      <c r="DT40" s="545">
        <v>15814497</v>
      </c>
      <c r="DU40" s="545">
        <v>43525026</v>
      </c>
      <c r="DV40" s="545">
        <v>-9965622</v>
      </c>
      <c r="DW40" s="716">
        <v>5848875</v>
      </c>
      <c r="DX40" s="717">
        <v>33559404</v>
      </c>
    </row>
    <row r="41" spans="2:128">
      <c r="B41" s="711" t="s">
        <v>478</v>
      </c>
      <c r="C41" s="718" t="s">
        <v>602</v>
      </c>
      <c r="D41" s="497">
        <v>0</v>
      </c>
      <c r="E41" s="498">
        <v>0</v>
      </c>
      <c r="F41" s="498">
        <v>0</v>
      </c>
      <c r="G41" s="498">
        <v>0</v>
      </c>
      <c r="H41" s="507">
        <v>0</v>
      </c>
      <c r="I41" s="508"/>
      <c r="J41" s="545">
        <v>0</v>
      </c>
      <c r="K41" s="545">
        <v>0</v>
      </c>
      <c r="L41" s="545">
        <v>0</v>
      </c>
      <c r="M41" s="545">
        <v>7428</v>
      </c>
      <c r="N41" s="545">
        <v>50</v>
      </c>
      <c r="O41" s="545">
        <v>0</v>
      </c>
      <c r="P41" s="545">
        <v>0</v>
      </c>
      <c r="Q41" s="545">
        <v>0</v>
      </c>
      <c r="R41" s="545">
        <v>0</v>
      </c>
      <c r="S41" s="545">
        <v>214</v>
      </c>
      <c r="T41" s="545">
        <v>29429</v>
      </c>
      <c r="U41" s="545">
        <v>0</v>
      </c>
      <c r="V41" s="545">
        <v>0</v>
      </c>
      <c r="W41" s="501">
        <v>0</v>
      </c>
      <c r="X41" s="545">
        <v>0</v>
      </c>
      <c r="Y41" s="545">
        <v>5967</v>
      </c>
      <c r="Z41" s="545">
        <v>0</v>
      </c>
      <c r="AA41" s="545">
        <v>40</v>
      </c>
      <c r="AB41" s="545">
        <v>0</v>
      </c>
      <c r="AC41" s="545">
        <v>0</v>
      </c>
      <c r="AD41" s="545">
        <v>0</v>
      </c>
      <c r="AE41" s="545">
        <v>505</v>
      </c>
      <c r="AF41" s="545">
        <v>0</v>
      </c>
      <c r="AG41" s="545">
        <v>0</v>
      </c>
      <c r="AH41" s="713">
        <v>2612</v>
      </c>
      <c r="AI41" s="713">
        <v>0</v>
      </c>
      <c r="AJ41" s="713">
        <v>0</v>
      </c>
      <c r="AK41" s="545">
        <v>1</v>
      </c>
      <c r="AL41" s="545">
        <v>2943</v>
      </c>
      <c r="AM41" s="545">
        <v>940</v>
      </c>
      <c r="AN41" s="545">
        <v>15</v>
      </c>
      <c r="AO41" s="546">
        <v>0</v>
      </c>
      <c r="AP41" s="546">
        <v>0</v>
      </c>
      <c r="AQ41" s="546">
        <v>36</v>
      </c>
      <c r="AR41" s="546">
        <v>0</v>
      </c>
      <c r="AS41" s="547">
        <v>0</v>
      </c>
      <c r="AT41" s="547">
        <v>0</v>
      </c>
      <c r="AU41" s="548">
        <v>75</v>
      </c>
      <c r="AV41" s="548">
        <v>7619</v>
      </c>
      <c r="AW41" s="549">
        <v>458</v>
      </c>
      <c r="AX41" s="549">
        <v>1428</v>
      </c>
      <c r="AY41" s="549">
        <v>25</v>
      </c>
      <c r="AZ41" s="549">
        <v>12</v>
      </c>
      <c r="BA41" s="550">
        <v>56444</v>
      </c>
      <c r="BB41" s="550">
        <v>1424</v>
      </c>
      <c r="BC41" s="550">
        <v>1214</v>
      </c>
      <c r="BD41" s="550">
        <v>29</v>
      </c>
      <c r="BE41" s="551">
        <v>523</v>
      </c>
      <c r="BF41" s="551">
        <v>0</v>
      </c>
      <c r="BG41" s="552">
        <v>60738</v>
      </c>
      <c r="BH41" s="552">
        <v>145172</v>
      </c>
      <c r="BI41" s="553">
        <v>0</v>
      </c>
      <c r="BJ41" s="553">
        <v>0</v>
      </c>
      <c r="BK41" s="553">
        <v>815</v>
      </c>
      <c r="BL41" s="553">
        <v>1036</v>
      </c>
      <c r="BM41" s="553">
        <v>121</v>
      </c>
      <c r="BN41" s="554">
        <v>1997</v>
      </c>
      <c r="BO41" s="501">
        <v>5257</v>
      </c>
      <c r="BP41" s="501">
        <v>191</v>
      </c>
      <c r="BQ41" s="555">
        <v>1035386</v>
      </c>
      <c r="BR41" s="555">
        <v>40230</v>
      </c>
      <c r="BS41" s="555">
        <v>16574</v>
      </c>
      <c r="BT41" s="555">
        <v>16249</v>
      </c>
      <c r="BU41" s="556">
        <v>0</v>
      </c>
      <c r="BV41" s="556">
        <v>0</v>
      </c>
      <c r="BW41" s="557">
        <v>0</v>
      </c>
      <c r="BX41" s="557">
        <v>6635</v>
      </c>
      <c r="BY41" s="545">
        <v>118758</v>
      </c>
      <c r="BZ41" s="545">
        <v>1725</v>
      </c>
      <c r="CA41" s="538">
        <v>0</v>
      </c>
      <c r="CB41" s="538">
        <v>0</v>
      </c>
      <c r="CC41" s="538">
        <v>0</v>
      </c>
      <c r="CD41" s="539">
        <v>0</v>
      </c>
      <c r="CE41" s="539">
        <v>4647</v>
      </c>
      <c r="CF41" s="539">
        <v>0</v>
      </c>
      <c r="CG41" s="539">
        <v>4517</v>
      </c>
      <c r="CH41" s="539">
        <v>5</v>
      </c>
      <c r="CI41" s="539">
        <v>22</v>
      </c>
      <c r="CJ41" s="539">
        <v>32</v>
      </c>
      <c r="CK41" s="539">
        <v>268</v>
      </c>
      <c r="CL41" s="540">
        <v>0</v>
      </c>
      <c r="CM41" s="540">
        <v>0</v>
      </c>
      <c r="CN41" s="540">
        <v>0</v>
      </c>
      <c r="CO41" s="540">
        <v>0</v>
      </c>
      <c r="CP41" s="540">
        <v>0</v>
      </c>
      <c r="CQ41" s="545">
        <v>7343</v>
      </c>
      <c r="CR41" s="541">
        <v>7079</v>
      </c>
      <c r="CS41" s="541">
        <v>0</v>
      </c>
      <c r="CT41" s="542">
        <v>96415</v>
      </c>
      <c r="CU41" s="542">
        <v>35414</v>
      </c>
      <c r="CV41" s="542">
        <v>44000</v>
      </c>
      <c r="CW41" s="545">
        <v>4271</v>
      </c>
      <c r="CX41" s="543">
        <v>0</v>
      </c>
      <c r="CY41" s="543">
        <v>5</v>
      </c>
      <c r="CZ41" s="543">
        <v>0</v>
      </c>
      <c r="DA41" s="543">
        <v>1233</v>
      </c>
      <c r="DB41" s="545">
        <v>47</v>
      </c>
      <c r="DC41" s="545">
        <v>115094</v>
      </c>
      <c r="DD41" s="545">
        <v>48213</v>
      </c>
      <c r="DE41" s="545">
        <v>0</v>
      </c>
      <c r="DF41" s="545">
        <v>4501</v>
      </c>
      <c r="DG41" s="545">
        <v>0</v>
      </c>
      <c r="DH41" s="545">
        <v>5208</v>
      </c>
      <c r="DI41" s="714">
        <v>1948629</v>
      </c>
      <c r="DJ41" s="715">
        <v>41206</v>
      </c>
      <c r="DK41" s="545">
        <v>382700</v>
      </c>
      <c r="DL41" s="545">
        <v>0</v>
      </c>
      <c r="DM41" s="545">
        <v>0</v>
      </c>
      <c r="DN41" s="545">
        <v>0</v>
      </c>
      <c r="DO41" s="545">
        <v>0</v>
      </c>
      <c r="DP41" s="545">
        <v>2584</v>
      </c>
      <c r="DQ41" s="545">
        <v>426490</v>
      </c>
      <c r="DR41" s="545">
        <v>2375119</v>
      </c>
      <c r="DS41" s="545">
        <v>108447</v>
      </c>
      <c r="DT41" s="545">
        <v>534937</v>
      </c>
      <c r="DU41" s="545">
        <v>2483566</v>
      </c>
      <c r="DV41" s="545">
        <v>-2369573</v>
      </c>
      <c r="DW41" s="716">
        <v>-1834636</v>
      </c>
      <c r="DX41" s="717">
        <v>113993</v>
      </c>
    </row>
    <row r="42" spans="2:128" ht="12.75" thickBot="1">
      <c r="B42" s="719" t="s">
        <v>479</v>
      </c>
      <c r="C42" s="720" t="s">
        <v>700</v>
      </c>
      <c r="D42" s="668">
        <v>67949</v>
      </c>
      <c r="E42" s="669">
        <v>12311</v>
      </c>
      <c r="F42" s="669">
        <v>398</v>
      </c>
      <c r="G42" s="669">
        <v>570</v>
      </c>
      <c r="H42" s="721">
        <v>953</v>
      </c>
      <c r="I42" s="722">
        <f>SUM(H39:H42)</f>
        <v>953</v>
      </c>
      <c r="J42" s="676">
        <v>0</v>
      </c>
      <c r="K42" s="676">
        <v>0</v>
      </c>
      <c r="L42" s="676">
        <v>0</v>
      </c>
      <c r="M42" s="676">
        <v>41074</v>
      </c>
      <c r="N42" s="676">
        <v>21</v>
      </c>
      <c r="O42" s="676">
        <v>28550</v>
      </c>
      <c r="P42" s="676">
        <v>0</v>
      </c>
      <c r="Q42" s="676">
        <v>0</v>
      </c>
      <c r="R42" s="676">
        <v>0</v>
      </c>
      <c r="S42" s="676">
        <v>8724</v>
      </c>
      <c r="T42" s="676">
        <v>20461</v>
      </c>
      <c r="U42" s="676">
        <v>103245</v>
      </c>
      <c r="V42" s="676">
        <v>1810</v>
      </c>
      <c r="W42" s="673">
        <v>960</v>
      </c>
      <c r="X42" s="676">
        <v>564</v>
      </c>
      <c r="Y42" s="676">
        <v>584576</v>
      </c>
      <c r="Z42" s="676">
        <v>43</v>
      </c>
      <c r="AA42" s="676">
        <v>12827</v>
      </c>
      <c r="AB42" s="676">
        <v>0</v>
      </c>
      <c r="AC42" s="676">
        <v>0</v>
      </c>
      <c r="AD42" s="676">
        <v>28549</v>
      </c>
      <c r="AE42" s="676">
        <v>4862</v>
      </c>
      <c r="AF42" s="676">
        <v>26145</v>
      </c>
      <c r="AG42" s="676">
        <v>1619125</v>
      </c>
      <c r="AH42" s="723">
        <v>23185</v>
      </c>
      <c r="AI42" s="723">
        <v>2131</v>
      </c>
      <c r="AJ42" s="723">
        <v>240</v>
      </c>
      <c r="AK42" s="676">
        <v>10704</v>
      </c>
      <c r="AL42" s="676">
        <v>561777</v>
      </c>
      <c r="AM42" s="676">
        <v>3169</v>
      </c>
      <c r="AN42" s="676">
        <v>1773144</v>
      </c>
      <c r="AO42" s="677">
        <v>171354</v>
      </c>
      <c r="AP42" s="677">
        <v>29226</v>
      </c>
      <c r="AQ42" s="677">
        <v>93101</v>
      </c>
      <c r="AR42" s="677">
        <v>0</v>
      </c>
      <c r="AS42" s="678">
        <v>8058835</v>
      </c>
      <c r="AT42" s="678">
        <v>133930</v>
      </c>
      <c r="AU42" s="679">
        <v>336583</v>
      </c>
      <c r="AV42" s="679">
        <v>179849</v>
      </c>
      <c r="AW42" s="680">
        <v>286377</v>
      </c>
      <c r="AX42" s="680">
        <v>87467</v>
      </c>
      <c r="AY42" s="680">
        <v>196972</v>
      </c>
      <c r="AZ42" s="680">
        <v>261</v>
      </c>
      <c r="BA42" s="681">
        <v>170223</v>
      </c>
      <c r="BB42" s="681">
        <v>23454</v>
      </c>
      <c r="BC42" s="681">
        <v>49514</v>
      </c>
      <c r="BD42" s="681">
        <v>1086</v>
      </c>
      <c r="BE42" s="682">
        <v>1864</v>
      </c>
      <c r="BF42" s="682">
        <v>4</v>
      </c>
      <c r="BG42" s="683">
        <v>117186</v>
      </c>
      <c r="BH42" s="683">
        <v>16090</v>
      </c>
      <c r="BI42" s="684">
        <v>0</v>
      </c>
      <c r="BJ42" s="684">
        <v>0</v>
      </c>
      <c r="BK42" s="684">
        <v>8200</v>
      </c>
      <c r="BL42" s="684">
        <v>206097</v>
      </c>
      <c r="BM42" s="684">
        <v>2798</v>
      </c>
      <c r="BN42" s="685">
        <v>9787</v>
      </c>
      <c r="BO42" s="673">
        <v>30584</v>
      </c>
      <c r="BP42" s="673">
        <v>0</v>
      </c>
      <c r="BQ42" s="686">
        <v>1972504</v>
      </c>
      <c r="BR42" s="686">
        <v>759769</v>
      </c>
      <c r="BS42" s="686">
        <v>689900</v>
      </c>
      <c r="BT42" s="686">
        <v>380287</v>
      </c>
      <c r="BU42" s="687">
        <v>11764</v>
      </c>
      <c r="BV42" s="687">
        <v>1222</v>
      </c>
      <c r="BW42" s="688">
        <v>99141</v>
      </c>
      <c r="BX42" s="688">
        <v>0</v>
      </c>
      <c r="BY42" s="676">
        <v>40448</v>
      </c>
      <c r="BZ42" s="676">
        <v>831</v>
      </c>
      <c r="CA42" s="689">
        <v>0</v>
      </c>
      <c r="CB42" s="689">
        <v>0</v>
      </c>
      <c r="CC42" s="689">
        <v>0</v>
      </c>
      <c r="CD42" s="690">
        <v>0</v>
      </c>
      <c r="CE42" s="690">
        <v>0</v>
      </c>
      <c r="CF42" s="690">
        <v>0</v>
      </c>
      <c r="CG42" s="690">
        <v>194</v>
      </c>
      <c r="CH42" s="690">
        <v>0</v>
      </c>
      <c r="CI42" s="690">
        <v>0</v>
      </c>
      <c r="CJ42" s="690">
        <v>0</v>
      </c>
      <c r="CK42" s="690">
        <v>29</v>
      </c>
      <c r="CL42" s="691">
        <v>0</v>
      </c>
      <c r="CM42" s="691">
        <v>0</v>
      </c>
      <c r="CN42" s="691">
        <v>0</v>
      </c>
      <c r="CO42" s="691">
        <v>0</v>
      </c>
      <c r="CP42" s="691">
        <v>1152</v>
      </c>
      <c r="CQ42" s="676">
        <v>6088</v>
      </c>
      <c r="CR42" s="692">
        <v>128033</v>
      </c>
      <c r="CS42" s="692">
        <v>877</v>
      </c>
      <c r="CT42" s="672">
        <v>16092</v>
      </c>
      <c r="CU42" s="672">
        <v>0</v>
      </c>
      <c r="CV42" s="672">
        <v>319</v>
      </c>
      <c r="CW42" s="676">
        <v>0</v>
      </c>
      <c r="CX42" s="674">
        <v>0</v>
      </c>
      <c r="CY42" s="674">
        <v>0</v>
      </c>
      <c r="CZ42" s="674">
        <v>9566</v>
      </c>
      <c r="DA42" s="674">
        <v>161</v>
      </c>
      <c r="DB42" s="676">
        <v>57990</v>
      </c>
      <c r="DC42" s="676">
        <v>5945</v>
      </c>
      <c r="DD42" s="676">
        <v>1344</v>
      </c>
      <c r="DE42" s="676">
        <v>1271</v>
      </c>
      <c r="DF42" s="676">
        <v>15661</v>
      </c>
      <c r="DG42" s="676">
        <v>147698</v>
      </c>
      <c r="DH42" s="676">
        <v>11770</v>
      </c>
      <c r="DI42" s="724">
        <v>19508965</v>
      </c>
      <c r="DJ42" s="725">
        <v>28299</v>
      </c>
      <c r="DK42" s="676">
        <v>860163</v>
      </c>
      <c r="DL42" s="676">
        <v>0</v>
      </c>
      <c r="DM42" s="676">
        <v>0</v>
      </c>
      <c r="DN42" s="676">
        <v>0</v>
      </c>
      <c r="DO42" s="676">
        <v>0</v>
      </c>
      <c r="DP42" s="676">
        <v>1298692</v>
      </c>
      <c r="DQ42" s="676">
        <v>2187154</v>
      </c>
      <c r="DR42" s="676">
        <v>21696119</v>
      </c>
      <c r="DS42" s="676">
        <v>27363471</v>
      </c>
      <c r="DT42" s="676">
        <v>29550625</v>
      </c>
      <c r="DU42" s="676">
        <v>49059590</v>
      </c>
      <c r="DV42" s="676">
        <v>-14746248</v>
      </c>
      <c r="DW42" s="726">
        <v>14804377</v>
      </c>
      <c r="DX42" s="727">
        <v>34313342</v>
      </c>
    </row>
    <row r="43" spans="2:128">
      <c r="B43" s="728" t="s">
        <v>480</v>
      </c>
      <c r="C43" s="729" t="s">
        <v>604</v>
      </c>
      <c r="D43" s="497">
        <v>0</v>
      </c>
      <c r="E43" s="498">
        <v>0</v>
      </c>
      <c r="F43" s="498">
        <v>0</v>
      </c>
      <c r="G43" s="498">
        <v>0</v>
      </c>
      <c r="H43" s="499">
        <v>0</v>
      </c>
      <c r="I43" s="500"/>
      <c r="J43" s="546">
        <v>0</v>
      </c>
      <c r="K43" s="546">
        <v>-13</v>
      </c>
      <c r="L43" s="546">
        <v>0</v>
      </c>
      <c r="M43" s="546">
        <v>0</v>
      </c>
      <c r="N43" s="546">
        <v>0</v>
      </c>
      <c r="O43" s="546">
        <v>0</v>
      </c>
      <c r="P43" s="546">
        <v>0</v>
      </c>
      <c r="Q43" s="546">
        <v>0</v>
      </c>
      <c r="R43" s="546">
        <v>0</v>
      </c>
      <c r="S43" s="546">
        <v>0</v>
      </c>
      <c r="T43" s="546">
        <v>-10</v>
      </c>
      <c r="U43" s="546">
        <v>0</v>
      </c>
      <c r="V43" s="546">
        <v>0</v>
      </c>
      <c r="W43" s="501">
        <v>0</v>
      </c>
      <c r="X43" s="546">
        <v>-3</v>
      </c>
      <c r="Y43" s="546">
        <v>3101</v>
      </c>
      <c r="Z43" s="546">
        <v>0</v>
      </c>
      <c r="AA43" s="546">
        <v>0</v>
      </c>
      <c r="AB43" s="546">
        <v>0</v>
      </c>
      <c r="AC43" s="546">
        <v>0</v>
      </c>
      <c r="AD43" s="546">
        <v>0</v>
      </c>
      <c r="AE43" s="546">
        <v>8</v>
      </c>
      <c r="AF43" s="546">
        <v>0</v>
      </c>
      <c r="AG43" s="546">
        <v>-789</v>
      </c>
      <c r="AH43" s="730">
        <v>-7</v>
      </c>
      <c r="AI43" s="730">
        <v>0</v>
      </c>
      <c r="AJ43" s="730">
        <v>0</v>
      </c>
      <c r="AK43" s="546">
        <v>0</v>
      </c>
      <c r="AL43" s="546">
        <v>-44</v>
      </c>
      <c r="AM43" s="546">
        <v>-1</v>
      </c>
      <c r="AN43" s="546">
        <v>-284</v>
      </c>
      <c r="AO43" s="546">
        <v>2022272</v>
      </c>
      <c r="AP43" s="546">
        <v>8652777</v>
      </c>
      <c r="AQ43" s="546">
        <v>255154</v>
      </c>
      <c r="AR43" s="546">
        <v>734</v>
      </c>
      <c r="AS43" s="547">
        <v>0</v>
      </c>
      <c r="AT43" s="547">
        <v>116</v>
      </c>
      <c r="AU43" s="548">
        <v>-30710</v>
      </c>
      <c r="AV43" s="548">
        <v>-54044</v>
      </c>
      <c r="AW43" s="549">
        <v>-7406</v>
      </c>
      <c r="AX43" s="549">
        <v>-21057</v>
      </c>
      <c r="AY43" s="549">
        <v>-3764</v>
      </c>
      <c r="AZ43" s="549">
        <v>-66</v>
      </c>
      <c r="BA43" s="550">
        <v>-6746</v>
      </c>
      <c r="BB43" s="550">
        <v>-28</v>
      </c>
      <c r="BC43" s="550">
        <v>-1983</v>
      </c>
      <c r="BD43" s="550">
        <v>-231</v>
      </c>
      <c r="BE43" s="551">
        <v>-64</v>
      </c>
      <c r="BF43" s="551">
        <v>0</v>
      </c>
      <c r="BG43" s="552">
        <v>0</v>
      </c>
      <c r="BH43" s="552">
        <v>-23</v>
      </c>
      <c r="BI43" s="553">
        <v>0</v>
      </c>
      <c r="BJ43" s="553">
        <v>0</v>
      </c>
      <c r="BK43" s="553">
        <v>-1062</v>
      </c>
      <c r="BL43" s="553">
        <v>-287788</v>
      </c>
      <c r="BM43" s="553">
        <v>-459</v>
      </c>
      <c r="BN43" s="554">
        <v>-646</v>
      </c>
      <c r="BO43" s="501">
        <v>-716</v>
      </c>
      <c r="BP43" s="501">
        <v>0</v>
      </c>
      <c r="BQ43" s="555">
        <v>0</v>
      </c>
      <c r="BR43" s="555">
        <v>-14084</v>
      </c>
      <c r="BS43" s="555">
        <v>-4509</v>
      </c>
      <c r="BT43" s="555">
        <v>-1471</v>
      </c>
      <c r="BU43" s="556">
        <v>0</v>
      </c>
      <c r="BV43" s="556">
        <v>0</v>
      </c>
      <c r="BW43" s="557">
        <v>0</v>
      </c>
      <c r="BX43" s="557">
        <v>0</v>
      </c>
      <c r="BY43" s="546">
        <v>0</v>
      </c>
      <c r="BZ43" s="546">
        <v>0</v>
      </c>
      <c r="CA43" s="538">
        <v>0</v>
      </c>
      <c r="CB43" s="538">
        <v>0</v>
      </c>
      <c r="CC43" s="538">
        <v>0</v>
      </c>
      <c r="CD43" s="539">
        <v>0</v>
      </c>
      <c r="CE43" s="539">
        <v>0</v>
      </c>
      <c r="CF43" s="539">
        <v>0</v>
      </c>
      <c r="CG43" s="539">
        <v>0</v>
      </c>
      <c r="CH43" s="539">
        <v>0</v>
      </c>
      <c r="CI43" s="539">
        <v>0</v>
      </c>
      <c r="CJ43" s="539">
        <v>0</v>
      </c>
      <c r="CK43" s="539">
        <v>0</v>
      </c>
      <c r="CL43" s="540">
        <v>0</v>
      </c>
      <c r="CM43" s="540">
        <v>0</v>
      </c>
      <c r="CN43" s="540">
        <v>0</v>
      </c>
      <c r="CO43" s="540">
        <v>0</v>
      </c>
      <c r="CP43" s="540">
        <v>0</v>
      </c>
      <c r="CQ43" s="546">
        <v>0</v>
      </c>
      <c r="CR43" s="541">
        <v>0</v>
      </c>
      <c r="CS43" s="541">
        <v>0</v>
      </c>
      <c r="CT43" s="542">
        <v>0</v>
      </c>
      <c r="CU43" s="542">
        <v>0</v>
      </c>
      <c r="CV43" s="542">
        <v>0</v>
      </c>
      <c r="CW43" s="546">
        <v>0</v>
      </c>
      <c r="CX43" s="543">
        <v>0</v>
      </c>
      <c r="CY43" s="543">
        <v>0</v>
      </c>
      <c r="CZ43" s="543">
        <v>0</v>
      </c>
      <c r="DA43" s="543">
        <v>0</v>
      </c>
      <c r="DB43" s="545">
        <v>0</v>
      </c>
      <c r="DC43" s="545">
        <v>0</v>
      </c>
      <c r="DD43" s="545">
        <v>0</v>
      </c>
      <c r="DE43" s="545">
        <v>0</v>
      </c>
      <c r="DF43" s="545">
        <v>15</v>
      </c>
      <c r="DG43" s="546">
        <v>0</v>
      </c>
      <c r="DH43" s="546">
        <v>139</v>
      </c>
      <c r="DI43" s="731">
        <v>10496308</v>
      </c>
      <c r="DJ43" s="732">
        <v>0</v>
      </c>
      <c r="DK43" s="546">
        <v>-231112</v>
      </c>
      <c r="DL43" s="546">
        <v>0</v>
      </c>
      <c r="DM43" s="546">
        <v>0</v>
      </c>
      <c r="DN43" s="546">
        <v>-185681</v>
      </c>
      <c r="DO43" s="546">
        <v>-855350</v>
      </c>
      <c r="DP43" s="546">
        <v>-1696</v>
      </c>
      <c r="DQ43" s="546">
        <v>-1273839</v>
      </c>
      <c r="DR43" s="546">
        <v>9222469</v>
      </c>
      <c r="DS43" s="546">
        <v>0</v>
      </c>
      <c r="DT43" s="546">
        <v>-1273839</v>
      </c>
      <c r="DU43" s="546">
        <v>9222469</v>
      </c>
      <c r="DV43" s="546">
        <v>-3042840</v>
      </c>
      <c r="DW43" s="733">
        <v>-4316679</v>
      </c>
      <c r="DX43" s="734">
        <v>6179629</v>
      </c>
    </row>
    <row r="44" spans="2:128">
      <c r="B44" s="728" t="s">
        <v>481</v>
      </c>
      <c r="C44" s="729" t="s">
        <v>605</v>
      </c>
      <c r="D44" s="497">
        <v>1898</v>
      </c>
      <c r="E44" s="498">
        <v>24</v>
      </c>
      <c r="F44" s="498">
        <v>5</v>
      </c>
      <c r="G44" s="498">
        <v>20</v>
      </c>
      <c r="H44" s="507">
        <v>2093</v>
      </c>
      <c r="I44" s="508"/>
      <c r="J44" s="546">
        <v>0</v>
      </c>
      <c r="K44" s="546">
        <v>6501</v>
      </c>
      <c r="L44" s="546">
        <v>0</v>
      </c>
      <c r="M44" s="546">
        <v>0</v>
      </c>
      <c r="N44" s="546">
        <v>0</v>
      </c>
      <c r="O44" s="546">
        <v>0</v>
      </c>
      <c r="P44" s="546">
        <v>0</v>
      </c>
      <c r="Q44" s="546">
        <v>226</v>
      </c>
      <c r="R44" s="546">
        <v>589</v>
      </c>
      <c r="S44" s="546">
        <v>17543</v>
      </c>
      <c r="T44" s="546">
        <v>271069</v>
      </c>
      <c r="U44" s="546">
        <v>0</v>
      </c>
      <c r="V44" s="546">
        <v>0</v>
      </c>
      <c r="W44" s="501">
        <v>0</v>
      </c>
      <c r="X44" s="546">
        <v>0</v>
      </c>
      <c r="Y44" s="546">
        <v>0</v>
      </c>
      <c r="Z44" s="546">
        <v>0</v>
      </c>
      <c r="AA44" s="546">
        <v>0</v>
      </c>
      <c r="AB44" s="546">
        <v>0</v>
      </c>
      <c r="AC44" s="546">
        <v>0</v>
      </c>
      <c r="AD44" s="546">
        <v>0</v>
      </c>
      <c r="AE44" s="546">
        <v>0</v>
      </c>
      <c r="AF44" s="546">
        <v>0</v>
      </c>
      <c r="AG44" s="546">
        <v>0</v>
      </c>
      <c r="AH44" s="730">
        <v>68166</v>
      </c>
      <c r="AI44" s="730">
        <v>26739</v>
      </c>
      <c r="AJ44" s="730">
        <v>18</v>
      </c>
      <c r="AK44" s="546">
        <v>0</v>
      </c>
      <c r="AL44" s="546">
        <v>324056</v>
      </c>
      <c r="AM44" s="546">
        <v>0</v>
      </c>
      <c r="AN44" s="546">
        <v>65957</v>
      </c>
      <c r="AO44" s="546">
        <v>0</v>
      </c>
      <c r="AP44" s="546">
        <v>10690749</v>
      </c>
      <c r="AQ44" s="546">
        <v>312111</v>
      </c>
      <c r="AR44" s="546">
        <v>1641141</v>
      </c>
      <c r="AS44" s="547">
        <v>109520</v>
      </c>
      <c r="AT44" s="547">
        <v>52827</v>
      </c>
      <c r="AU44" s="548">
        <v>12064243</v>
      </c>
      <c r="AV44" s="548">
        <v>5568293</v>
      </c>
      <c r="AW44" s="549">
        <v>823158</v>
      </c>
      <c r="AX44" s="549">
        <v>1245688</v>
      </c>
      <c r="AY44" s="549">
        <v>1919116</v>
      </c>
      <c r="AZ44" s="549">
        <v>5463</v>
      </c>
      <c r="BA44" s="550">
        <v>1029482</v>
      </c>
      <c r="BB44" s="550">
        <v>53898</v>
      </c>
      <c r="BC44" s="550">
        <v>127759</v>
      </c>
      <c r="BD44" s="550">
        <v>13626</v>
      </c>
      <c r="BE44" s="551">
        <v>7240</v>
      </c>
      <c r="BF44" s="551">
        <v>6</v>
      </c>
      <c r="BG44" s="552">
        <v>40032</v>
      </c>
      <c r="BH44" s="552">
        <v>21701</v>
      </c>
      <c r="BI44" s="553">
        <v>0</v>
      </c>
      <c r="BJ44" s="553">
        <v>0</v>
      </c>
      <c r="BK44" s="553">
        <v>99379</v>
      </c>
      <c r="BL44" s="553">
        <v>14422792</v>
      </c>
      <c r="BM44" s="553">
        <v>22936</v>
      </c>
      <c r="BN44" s="554">
        <v>30209</v>
      </c>
      <c r="BO44" s="501">
        <v>62380</v>
      </c>
      <c r="BP44" s="501">
        <v>0</v>
      </c>
      <c r="BQ44" s="555">
        <v>3247501</v>
      </c>
      <c r="BR44" s="555">
        <v>414619</v>
      </c>
      <c r="BS44" s="555">
        <v>1692807</v>
      </c>
      <c r="BT44" s="555">
        <v>584697</v>
      </c>
      <c r="BU44" s="556">
        <v>0</v>
      </c>
      <c r="BV44" s="556">
        <v>0</v>
      </c>
      <c r="BW44" s="557">
        <v>31</v>
      </c>
      <c r="BX44" s="557">
        <v>0</v>
      </c>
      <c r="BY44" s="546">
        <v>0</v>
      </c>
      <c r="BZ44" s="546">
        <v>0</v>
      </c>
      <c r="CA44" s="538">
        <v>0</v>
      </c>
      <c r="CB44" s="538">
        <v>0</v>
      </c>
      <c r="CC44" s="538">
        <v>0</v>
      </c>
      <c r="CD44" s="539">
        <v>0</v>
      </c>
      <c r="CE44" s="539">
        <v>0</v>
      </c>
      <c r="CF44" s="539">
        <v>0</v>
      </c>
      <c r="CG44" s="539">
        <v>0</v>
      </c>
      <c r="CH44" s="539">
        <v>0</v>
      </c>
      <c r="CI44" s="539">
        <v>0</v>
      </c>
      <c r="CJ44" s="539">
        <v>0</v>
      </c>
      <c r="CK44" s="539">
        <v>87784</v>
      </c>
      <c r="CL44" s="540">
        <v>0</v>
      </c>
      <c r="CM44" s="540">
        <v>0</v>
      </c>
      <c r="CN44" s="540">
        <v>0</v>
      </c>
      <c r="CO44" s="540">
        <v>0</v>
      </c>
      <c r="CP44" s="540">
        <v>0</v>
      </c>
      <c r="CQ44" s="546">
        <v>173</v>
      </c>
      <c r="CR44" s="541">
        <v>0</v>
      </c>
      <c r="CS44" s="541">
        <v>0</v>
      </c>
      <c r="CT44" s="542">
        <v>0</v>
      </c>
      <c r="CU44" s="542">
        <v>0</v>
      </c>
      <c r="CV44" s="542">
        <v>0</v>
      </c>
      <c r="CW44" s="546">
        <v>0</v>
      </c>
      <c r="CX44" s="543">
        <v>0</v>
      </c>
      <c r="CY44" s="543">
        <v>0</v>
      </c>
      <c r="CZ44" s="543">
        <v>9891</v>
      </c>
      <c r="DA44" s="543">
        <v>0</v>
      </c>
      <c r="DB44" s="545">
        <v>0</v>
      </c>
      <c r="DC44" s="545">
        <v>0</v>
      </c>
      <c r="DD44" s="545">
        <v>0</v>
      </c>
      <c r="DE44" s="545">
        <v>0</v>
      </c>
      <c r="DF44" s="545">
        <v>1185</v>
      </c>
      <c r="DG44" s="546">
        <v>0</v>
      </c>
      <c r="DH44" s="546">
        <v>18877</v>
      </c>
      <c r="DI44" s="731">
        <v>57206218</v>
      </c>
      <c r="DJ44" s="732">
        <v>0</v>
      </c>
      <c r="DK44" s="546">
        <v>0</v>
      </c>
      <c r="DL44" s="546">
        <v>0</v>
      </c>
      <c r="DM44" s="546">
        <v>0</v>
      </c>
      <c r="DN44" s="546">
        <v>0</v>
      </c>
      <c r="DO44" s="546">
        <v>0</v>
      </c>
      <c r="DP44" s="546">
        <v>140404</v>
      </c>
      <c r="DQ44" s="546">
        <v>140404</v>
      </c>
      <c r="DR44" s="546">
        <v>57346622</v>
      </c>
      <c r="DS44" s="546">
        <v>27822230</v>
      </c>
      <c r="DT44" s="546">
        <v>27962634</v>
      </c>
      <c r="DU44" s="546">
        <v>85168852</v>
      </c>
      <c r="DV44" s="546">
        <v>-49769499</v>
      </c>
      <c r="DW44" s="733">
        <v>-21806865</v>
      </c>
      <c r="DX44" s="734">
        <v>35399353</v>
      </c>
    </row>
    <row r="45" spans="2:128">
      <c r="B45" s="728" t="s">
        <v>482</v>
      </c>
      <c r="C45" s="729" t="s">
        <v>606</v>
      </c>
      <c r="D45" s="497">
        <v>0</v>
      </c>
      <c r="E45" s="498">
        <v>0</v>
      </c>
      <c r="F45" s="498">
        <v>0</v>
      </c>
      <c r="G45" s="498">
        <v>0</v>
      </c>
      <c r="H45" s="507">
        <v>747</v>
      </c>
      <c r="I45" s="508"/>
      <c r="J45" s="546">
        <v>0</v>
      </c>
      <c r="K45" s="546">
        <v>121</v>
      </c>
      <c r="L45" s="546">
        <v>0</v>
      </c>
      <c r="M45" s="546">
        <v>0</v>
      </c>
      <c r="N45" s="546">
        <v>0</v>
      </c>
      <c r="O45" s="546">
        <v>0</v>
      </c>
      <c r="P45" s="546">
        <v>0</v>
      </c>
      <c r="Q45" s="546">
        <v>0</v>
      </c>
      <c r="R45" s="546">
        <v>0</v>
      </c>
      <c r="S45" s="546">
        <v>18</v>
      </c>
      <c r="T45" s="546">
        <v>2881</v>
      </c>
      <c r="U45" s="546">
        <v>0</v>
      </c>
      <c r="V45" s="546">
        <v>0</v>
      </c>
      <c r="W45" s="501">
        <v>0</v>
      </c>
      <c r="X45" s="546">
        <v>0</v>
      </c>
      <c r="Y45" s="546">
        <v>0</v>
      </c>
      <c r="Z45" s="546">
        <v>0</v>
      </c>
      <c r="AA45" s="546">
        <v>0</v>
      </c>
      <c r="AB45" s="546">
        <v>0</v>
      </c>
      <c r="AC45" s="546">
        <v>0</v>
      </c>
      <c r="AD45" s="546">
        <v>0</v>
      </c>
      <c r="AE45" s="546">
        <v>0</v>
      </c>
      <c r="AF45" s="546">
        <v>0</v>
      </c>
      <c r="AG45" s="546">
        <v>0</v>
      </c>
      <c r="AH45" s="730">
        <v>0</v>
      </c>
      <c r="AI45" s="730">
        <v>0</v>
      </c>
      <c r="AJ45" s="730">
        <v>135</v>
      </c>
      <c r="AK45" s="546">
        <v>0</v>
      </c>
      <c r="AL45" s="546">
        <v>384</v>
      </c>
      <c r="AM45" s="546">
        <v>81</v>
      </c>
      <c r="AN45" s="546">
        <v>3812</v>
      </c>
      <c r="AO45" s="546">
        <v>0</v>
      </c>
      <c r="AP45" s="546">
        <v>0</v>
      </c>
      <c r="AQ45" s="546">
        <v>6926</v>
      </c>
      <c r="AR45" s="546">
        <v>0</v>
      </c>
      <c r="AS45" s="547">
        <v>0</v>
      </c>
      <c r="AT45" s="547">
        <v>4545</v>
      </c>
      <c r="AU45" s="548">
        <v>544104</v>
      </c>
      <c r="AV45" s="548">
        <v>107704</v>
      </c>
      <c r="AW45" s="549">
        <v>205363</v>
      </c>
      <c r="AX45" s="549">
        <v>315888</v>
      </c>
      <c r="AY45" s="549">
        <v>428433</v>
      </c>
      <c r="AZ45" s="549">
        <v>1548</v>
      </c>
      <c r="BA45" s="550">
        <v>151964</v>
      </c>
      <c r="BB45" s="550">
        <v>10103</v>
      </c>
      <c r="BC45" s="550">
        <v>3593</v>
      </c>
      <c r="BD45" s="550">
        <v>214</v>
      </c>
      <c r="BE45" s="551">
        <v>224</v>
      </c>
      <c r="BF45" s="551">
        <v>1</v>
      </c>
      <c r="BG45" s="552">
        <v>0</v>
      </c>
      <c r="BH45" s="552">
        <v>707</v>
      </c>
      <c r="BI45" s="553">
        <v>0</v>
      </c>
      <c r="BJ45" s="553">
        <v>0</v>
      </c>
      <c r="BK45" s="553">
        <v>27206</v>
      </c>
      <c r="BL45" s="553">
        <v>1590662</v>
      </c>
      <c r="BM45" s="553">
        <v>6540</v>
      </c>
      <c r="BN45" s="554">
        <v>2134</v>
      </c>
      <c r="BO45" s="501">
        <v>16632</v>
      </c>
      <c r="BP45" s="501">
        <v>0</v>
      </c>
      <c r="BQ45" s="555">
        <v>17882</v>
      </c>
      <c r="BR45" s="555">
        <v>5835</v>
      </c>
      <c r="BS45" s="555">
        <v>58972</v>
      </c>
      <c r="BT45" s="555">
        <v>72166</v>
      </c>
      <c r="BU45" s="556">
        <v>0</v>
      </c>
      <c r="BV45" s="556">
        <v>0</v>
      </c>
      <c r="BW45" s="557">
        <v>3967</v>
      </c>
      <c r="BX45" s="557">
        <v>0</v>
      </c>
      <c r="BY45" s="546">
        <v>0</v>
      </c>
      <c r="BZ45" s="546">
        <v>0</v>
      </c>
      <c r="CA45" s="538">
        <v>0</v>
      </c>
      <c r="CB45" s="538">
        <v>0</v>
      </c>
      <c r="CC45" s="538">
        <v>0</v>
      </c>
      <c r="CD45" s="539">
        <v>0</v>
      </c>
      <c r="CE45" s="539">
        <v>0</v>
      </c>
      <c r="CF45" s="539">
        <v>0</v>
      </c>
      <c r="CG45" s="539">
        <v>25</v>
      </c>
      <c r="CH45" s="539">
        <v>0</v>
      </c>
      <c r="CI45" s="539">
        <v>0</v>
      </c>
      <c r="CJ45" s="539">
        <v>0</v>
      </c>
      <c r="CK45" s="539">
        <v>0</v>
      </c>
      <c r="CL45" s="540">
        <v>0</v>
      </c>
      <c r="CM45" s="540">
        <v>0</v>
      </c>
      <c r="CN45" s="540">
        <v>0</v>
      </c>
      <c r="CO45" s="540">
        <v>0</v>
      </c>
      <c r="CP45" s="540">
        <v>0</v>
      </c>
      <c r="CQ45" s="546">
        <v>57</v>
      </c>
      <c r="CR45" s="541">
        <v>0</v>
      </c>
      <c r="CS45" s="541">
        <v>0</v>
      </c>
      <c r="CT45" s="542">
        <v>767</v>
      </c>
      <c r="CU45" s="542">
        <v>95</v>
      </c>
      <c r="CV45" s="542">
        <v>107</v>
      </c>
      <c r="CW45" s="546">
        <v>68</v>
      </c>
      <c r="CX45" s="543">
        <v>0</v>
      </c>
      <c r="CY45" s="543">
        <v>0</v>
      </c>
      <c r="CZ45" s="543">
        <v>0</v>
      </c>
      <c r="DA45" s="543">
        <v>0</v>
      </c>
      <c r="DB45" s="545">
        <v>0</v>
      </c>
      <c r="DC45" s="545">
        <v>590</v>
      </c>
      <c r="DD45" s="545">
        <v>215</v>
      </c>
      <c r="DE45" s="545">
        <v>0</v>
      </c>
      <c r="DF45" s="545">
        <v>349</v>
      </c>
      <c r="DG45" s="546">
        <v>225</v>
      </c>
      <c r="DH45" s="546">
        <v>4550</v>
      </c>
      <c r="DI45" s="731">
        <v>3598540</v>
      </c>
      <c r="DJ45" s="732">
        <v>0</v>
      </c>
      <c r="DK45" s="546">
        <v>465</v>
      </c>
      <c r="DL45" s="546">
        <v>0</v>
      </c>
      <c r="DM45" s="546">
        <v>0</v>
      </c>
      <c r="DN45" s="546">
        <v>0</v>
      </c>
      <c r="DO45" s="546">
        <v>0</v>
      </c>
      <c r="DP45" s="546">
        <v>32152</v>
      </c>
      <c r="DQ45" s="546">
        <v>32617</v>
      </c>
      <c r="DR45" s="546">
        <v>3631157</v>
      </c>
      <c r="DS45" s="546">
        <v>3346765</v>
      </c>
      <c r="DT45" s="546">
        <v>3379382</v>
      </c>
      <c r="DU45" s="546">
        <v>6977922</v>
      </c>
      <c r="DV45" s="546">
        <v>-2889137</v>
      </c>
      <c r="DW45" s="733">
        <v>490245</v>
      </c>
      <c r="DX45" s="734">
        <v>4088785</v>
      </c>
    </row>
    <row r="46" spans="2:128" ht="12.75" thickBot="1">
      <c r="B46" s="735" t="s">
        <v>483</v>
      </c>
      <c r="C46" s="736" t="s">
        <v>701</v>
      </c>
      <c r="D46" s="571">
        <v>0</v>
      </c>
      <c r="E46" s="572">
        <v>0</v>
      </c>
      <c r="F46" s="572">
        <v>0</v>
      </c>
      <c r="G46" s="572">
        <v>0</v>
      </c>
      <c r="H46" s="509">
        <v>0</v>
      </c>
      <c r="I46" s="510">
        <f>SUM(H43:H46)</f>
        <v>2840</v>
      </c>
      <c r="J46" s="582">
        <v>0</v>
      </c>
      <c r="K46" s="582">
        <v>0</v>
      </c>
      <c r="L46" s="582">
        <v>0</v>
      </c>
      <c r="M46" s="582">
        <v>0</v>
      </c>
      <c r="N46" s="582">
        <v>0</v>
      </c>
      <c r="O46" s="582">
        <v>0</v>
      </c>
      <c r="P46" s="582">
        <v>0</v>
      </c>
      <c r="Q46" s="582">
        <v>0</v>
      </c>
      <c r="R46" s="582">
        <v>0</v>
      </c>
      <c r="S46" s="582">
        <v>449</v>
      </c>
      <c r="T46" s="582">
        <v>172895</v>
      </c>
      <c r="U46" s="582">
        <v>0</v>
      </c>
      <c r="V46" s="582">
        <v>0</v>
      </c>
      <c r="W46" s="517">
        <v>0</v>
      </c>
      <c r="X46" s="582">
        <v>0</v>
      </c>
      <c r="Y46" s="582">
        <v>3301</v>
      </c>
      <c r="Z46" s="582">
        <v>0</v>
      </c>
      <c r="AA46" s="582">
        <v>6</v>
      </c>
      <c r="AB46" s="582">
        <v>0</v>
      </c>
      <c r="AC46" s="582">
        <v>0</v>
      </c>
      <c r="AD46" s="582">
        <v>0</v>
      </c>
      <c r="AE46" s="582">
        <v>93</v>
      </c>
      <c r="AF46" s="582">
        <v>0</v>
      </c>
      <c r="AG46" s="582">
        <v>0</v>
      </c>
      <c r="AH46" s="737">
        <v>696</v>
      </c>
      <c r="AI46" s="737">
        <v>0</v>
      </c>
      <c r="AJ46" s="737">
        <v>0</v>
      </c>
      <c r="AK46" s="582">
        <v>6</v>
      </c>
      <c r="AL46" s="582">
        <v>20039</v>
      </c>
      <c r="AM46" s="582">
        <v>23</v>
      </c>
      <c r="AN46" s="582">
        <v>19083</v>
      </c>
      <c r="AO46" s="582">
        <v>87</v>
      </c>
      <c r="AP46" s="582">
        <v>0</v>
      </c>
      <c r="AQ46" s="582">
        <v>4543</v>
      </c>
      <c r="AR46" s="582">
        <v>0</v>
      </c>
      <c r="AS46" s="583">
        <v>0</v>
      </c>
      <c r="AT46" s="583">
        <v>7617</v>
      </c>
      <c r="AU46" s="584">
        <v>3050443</v>
      </c>
      <c r="AV46" s="584">
        <v>1219642</v>
      </c>
      <c r="AW46" s="585">
        <v>144344</v>
      </c>
      <c r="AX46" s="585">
        <v>220609</v>
      </c>
      <c r="AY46" s="585">
        <v>60961</v>
      </c>
      <c r="AZ46" s="585">
        <v>1170</v>
      </c>
      <c r="BA46" s="586">
        <v>106900</v>
      </c>
      <c r="BB46" s="586">
        <v>279</v>
      </c>
      <c r="BC46" s="586">
        <v>17743</v>
      </c>
      <c r="BD46" s="586">
        <v>5412</v>
      </c>
      <c r="BE46" s="587">
        <v>769</v>
      </c>
      <c r="BF46" s="587">
        <v>1</v>
      </c>
      <c r="BG46" s="588">
        <v>429</v>
      </c>
      <c r="BH46" s="588">
        <v>6888</v>
      </c>
      <c r="BI46" s="589">
        <v>0</v>
      </c>
      <c r="BJ46" s="589">
        <v>0</v>
      </c>
      <c r="BK46" s="589">
        <v>11153</v>
      </c>
      <c r="BL46" s="589">
        <v>2095757</v>
      </c>
      <c r="BM46" s="589">
        <v>9739</v>
      </c>
      <c r="BN46" s="590">
        <v>4591</v>
      </c>
      <c r="BO46" s="517">
        <v>5882</v>
      </c>
      <c r="BP46" s="517">
        <v>0</v>
      </c>
      <c r="BQ46" s="591">
        <v>14437</v>
      </c>
      <c r="BR46" s="591">
        <v>7789</v>
      </c>
      <c r="BS46" s="591">
        <v>10078</v>
      </c>
      <c r="BT46" s="591">
        <v>614</v>
      </c>
      <c r="BU46" s="592">
        <v>0</v>
      </c>
      <c r="BV46" s="592">
        <v>0</v>
      </c>
      <c r="BW46" s="593">
        <v>0</v>
      </c>
      <c r="BX46" s="593">
        <v>0</v>
      </c>
      <c r="BY46" s="582">
        <v>0</v>
      </c>
      <c r="BZ46" s="582">
        <v>0</v>
      </c>
      <c r="CA46" s="594">
        <v>0</v>
      </c>
      <c r="CB46" s="594">
        <v>0</v>
      </c>
      <c r="CC46" s="594">
        <v>0</v>
      </c>
      <c r="CD46" s="575">
        <v>0</v>
      </c>
      <c r="CE46" s="575">
        <v>0</v>
      </c>
      <c r="CF46" s="575">
        <v>0</v>
      </c>
      <c r="CG46" s="575">
        <v>0</v>
      </c>
      <c r="CH46" s="575">
        <v>0</v>
      </c>
      <c r="CI46" s="575">
        <v>0</v>
      </c>
      <c r="CJ46" s="575">
        <v>0</v>
      </c>
      <c r="CK46" s="575">
        <v>0</v>
      </c>
      <c r="CL46" s="576">
        <v>0</v>
      </c>
      <c r="CM46" s="576">
        <v>0</v>
      </c>
      <c r="CN46" s="576">
        <v>0</v>
      </c>
      <c r="CO46" s="576">
        <v>0</v>
      </c>
      <c r="CP46" s="576">
        <v>0</v>
      </c>
      <c r="CQ46" s="582">
        <v>928</v>
      </c>
      <c r="CR46" s="577">
        <v>0</v>
      </c>
      <c r="CS46" s="577">
        <v>0</v>
      </c>
      <c r="CT46" s="578">
        <v>0</v>
      </c>
      <c r="CU46" s="578">
        <v>0</v>
      </c>
      <c r="CV46" s="578">
        <v>0</v>
      </c>
      <c r="CW46" s="582">
        <v>0</v>
      </c>
      <c r="CX46" s="579">
        <v>0</v>
      </c>
      <c r="CY46" s="579">
        <v>0</v>
      </c>
      <c r="CZ46" s="579">
        <v>6675</v>
      </c>
      <c r="DA46" s="579">
        <v>0</v>
      </c>
      <c r="DB46" s="581">
        <v>0</v>
      </c>
      <c r="DC46" s="581">
        <v>0</v>
      </c>
      <c r="DD46" s="581">
        <v>0</v>
      </c>
      <c r="DE46" s="581">
        <v>0</v>
      </c>
      <c r="DF46" s="581">
        <v>0</v>
      </c>
      <c r="DG46" s="582">
        <v>0</v>
      </c>
      <c r="DH46" s="582">
        <v>2660</v>
      </c>
      <c r="DI46" s="738">
        <v>7234731</v>
      </c>
      <c r="DJ46" s="739">
        <v>0</v>
      </c>
      <c r="DK46" s="582">
        <v>0</v>
      </c>
      <c r="DL46" s="582">
        <v>0</v>
      </c>
      <c r="DM46" s="582">
        <v>0</v>
      </c>
      <c r="DN46" s="582">
        <v>0</v>
      </c>
      <c r="DO46" s="582">
        <v>0</v>
      </c>
      <c r="DP46" s="582">
        <v>31185</v>
      </c>
      <c r="DQ46" s="582">
        <v>31185</v>
      </c>
      <c r="DR46" s="582">
        <v>7265916</v>
      </c>
      <c r="DS46" s="582">
        <v>2817049</v>
      </c>
      <c r="DT46" s="582">
        <v>2848234</v>
      </c>
      <c r="DU46" s="582">
        <v>10082965</v>
      </c>
      <c r="DV46" s="582">
        <v>-6530587</v>
      </c>
      <c r="DW46" s="740">
        <v>-3682353</v>
      </c>
      <c r="DX46" s="741">
        <v>3552378</v>
      </c>
    </row>
    <row r="47" spans="2:128">
      <c r="B47" s="742" t="s">
        <v>484</v>
      </c>
      <c r="C47" s="743" t="s">
        <v>702</v>
      </c>
      <c r="D47" s="497">
        <v>0</v>
      </c>
      <c r="E47" s="498">
        <v>0</v>
      </c>
      <c r="F47" s="498">
        <v>0</v>
      </c>
      <c r="G47" s="498">
        <v>0</v>
      </c>
      <c r="H47" s="499">
        <v>0</v>
      </c>
      <c r="I47" s="500"/>
      <c r="J47" s="547">
        <v>0</v>
      </c>
      <c r="K47" s="547">
        <v>0</v>
      </c>
      <c r="L47" s="547">
        <v>0</v>
      </c>
      <c r="M47" s="547">
        <v>0</v>
      </c>
      <c r="N47" s="547">
        <v>0</v>
      </c>
      <c r="O47" s="547">
        <v>0</v>
      </c>
      <c r="P47" s="547">
        <v>0</v>
      </c>
      <c r="Q47" s="547">
        <v>36</v>
      </c>
      <c r="R47" s="547">
        <v>0</v>
      </c>
      <c r="S47" s="547">
        <v>185</v>
      </c>
      <c r="T47" s="547">
        <v>1908</v>
      </c>
      <c r="U47" s="547">
        <v>611</v>
      </c>
      <c r="V47" s="547">
        <v>0</v>
      </c>
      <c r="W47" s="501">
        <v>-4169</v>
      </c>
      <c r="X47" s="547">
        <v>0</v>
      </c>
      <c r="Y47" s="547">
        <v>227823</v>
      </c>
      <c r="Z47" s="547">
        <v>0</v>
      </c>
      <c r="AA47" s="547">
        <v>2515</v>
      </c>
      <c r="AB47" s="547">
        <v>0</v>
      </c>
      <c r="AC47" s="547">
        <v>0</v>
      </c>
      <c r="AD47" s="547">
        <v>0</v>
      </c>
      <c r="AE47" s="547">
        <v>11860</v>
      </c>
      <c r="AF47" s="547">
        <v>0</v>
      </c>
      <c r="AG47" s="547">
        <v>0</v>
      </c>
      <c r="AH47" s="744">
        <v>2651</v>
      </c>
      <c r="AI47" s="744">
        <v>-28</v>
      </c>
      <c r="AJ47" s="744">
        <v>0</v>
      </c>
      <c r="AK47" s="547">
        <v>635</v>
      </c>
      <c r="AL47" s="547">
        <v>0</v>
      </c>
      <c r="AM47" s="547">
        <v>306</v>
      </c>
      <c r="AN47" s="547">
        <v>72336</v>
      </c>
      <c r="AO47" s="547">
        <v>14102</v>
      </c>
      <c r="AP47" s="547">
        <v>114716</v>
      </c>
      <c r="AQ47" s="547">
        <v>1923</v>
      </c>
      <c r="AR47" s="547">
        <v>-167</v>
      </c>
      <c r="AS47" s="547">
        <v>16271992</v>
      </c>
      <c r="AT47" s="547">
        <v>5184921</v>
      </c>
      <c r="AU47" s="548">
        <v>-4844</v>
      </c>
      <c r="AV47" s="548">
        <v>165511</v>
      </c>
      <c r="AW47" s="549">
        <v>-864</v>
      </c>
      <c r="AX47" s="549">
        <v>4094</v>
      </c>
      <c r="AY47" s="549">
        <v>5898</v>
      </c>
      <c r="AZ47" s="549">
        <v>-50</v>
      </c>
      <c r="BA47" s="550">
        <v>41171</v>
      </c>
      <c r="BB47" s="550">
        <v>1452</v>
      </c>
      <c r="BC47" s="550">
        <v>150596</v>
      </c>
      <c r="BD47" s="550">
        <v>87</v>
      </c>
      <c r="BE47" s="551">
        <v>260</v>
      </c>
      <c r="BF47" s="551">
        <v>0</v>
      </c>
      <c r="BG47" s="552">
        <v>57359</v>
      </c>
      <c r="BH47" s="552">
        <v>15157</v>
      </c>
      <c r="BI47" s="553">
        <v>0</v>
      </c>
      <c r="BJ47" s="553">
        <v>0</v>
      </c>
      <c r="BK47" s="553">
        <v>4120</v>
      </c>
      <c r="BL47" s="553">
        <v>3336</v>
      </c>
      <c r="BM47" s="553">
        <v>133</v>
      </c>
      <c r="BN47" s="554">
        <v>7252</v>
      </c>
      <c r="BO47" s="501">
        <v>47085</v>
      </c>
      <c r="BP47" s="501">
        <v>0</v>
      </c>
      <c r="BQ47" s="555">
        <v>1742</v>
      </c>
      <c r="BR47" s="555">
        <v>0</v>
      </c>
      <c r="BS47" s="555">
        <v>-50</v>
      </c>
      <c r="BT47" s="555">
        <v>-50</v>
      </c>
      <c r="BU47" s="556">
        <v>832</v>
      </c>
      <c r="BV47" s="556">
        <v>0</v>
      </c>
      <c r="BW47" s="557">
        <v>77</v>
      </c>
      <c r="BX47" s="557">
        <v>0</v>
      </c>
      <c r="BY47" s="547">
        <v>0</v>
      </c>
      <c r="BZ47" s="547">
        <v>0</v>
      </c>
      <c r="CA47" s="538">
        <v>0</v>
      </c>
      <c r="CB47" s="538">
        <v>0</v>
      </c>
      <c r="CC47" s="538">
        <v>0</v>
      </c>
      <c r="CD47" s="539">
        <v>0</v>
      </c>
      <c r="CE47" s="539">
        <v>0</v>
      </c>
      <c r="CF47" s="539">
        <v>0</v>
      </c>
      <c r="CG47" s="539">
        <v>0</v>
      </c>
      <c r="CH47" s="539">
        <v>0</v>
      </c>
      <c r="CI47" s="539">
        <v>0</v>
      </c>
      <c r="CJ47" s="539">
        <v>0</v>
      </c>
      <c r="CK47" s="539">
        <v>0</v>
      </c>
      <c r="CL47" s="540">
        <v>0</v>
      </c>
      <c r="CM47" s="540">
        <v>0</v>
      </c>
      <c r="CN47" s="540">
        <v>0</v>
      </c>
      <c r="CO47" s="540">
        <v>0</v>
      </c>
      <c r="CP47" s="540">
        <v>358</v>
      </c>
      <c r="CQ47" s="547">
        <v>18</v>
      </c>
      <c r="CR47" s="541">
        <v>0</v>
      </c>
      <c r="CS47" s="541">
        <v>375</v>
      </c>
      <c r="CT47" s="542">
        <v>0</v>
      </c>
      <c r="CU47" s="542">
        <v>0</v>
      </c>
      <c r="CV47" s="542">
        <v>0</v>
      </c>
      <c r="CW47" s="547">
        <v>0</v>
      </c>
      <c r="CX47" s="543">
        <v>0</v>
      </c>
      <c r="CY47" s="543">
        <v>0</v>
      </c>
      <c r="CZ47" s="543">
        <v>0</v>
      </c>
      <c r="DA47" s="543">
        <v>0</v>
      </c>
      <c r="DB47" s="545">
        <v>0</v>
      </c>
      <c r="DC47" s="545">
        <v>0</v>
      </c>
      <c r="DD47" s="545">
        <v>0</v>
      </c>
      <c r="DE47" s="545">
        <v>0</v>
      </c>
      <c r="DF47" s="545">
        <v>4</v>
      </c>
      <c r="DG47" s="547">
        <v>0</v>
      </c>
      <c r="DH47" s="547">
        <v>1964</v>
      </c>
      <c r="DI47" s="745">
        <v>22407179</v>
      </c>
      <c r="DJ47" s="746">
        <v>0</v>
      </c>
      <c r="DK47" s="547">
        <v>659985</v>
      </c>
      <c r="DL47" s="547">
        <v>0</v>
      </c>
      <c r="DM47" s="547">
        <v>0</v>
      </c>
      <c r="DN47" s="547">
        <v>0</v>
      </c>
      <c r="DO47" s="547">
        <v>-739008</v>
      </c>
      <c r="DP47" s="547">
        <v>12099075</v>
      </c>
      <c r="DQ47" s="547">
        <v>12020052</v>
      </c>
      <c r="DR47" s="547">
        <v>34427231</v>
      </c>
      <c r="DS47" s="547">
        <v>179728079</v>
      </c>
      <c r="DT47" s="547">
        <v>191748131</v>
      </c>
      <c r="DU47" s="547">
        <v>214155310</v>
      </c>
      <c r="DV47" s="547">
        <v>-15911526</v>
      </c>
      <c r="DW47" s="747">
        <v>175836605</v>
      </c>
      <c r="DX47" s="748">
        <v>198243784</v>
      </c>
    </row>
    <row r="48" spans="2:128" ht="12.75" thickBot="1">
      <c r="B48" s="742" t="s">
        <v>485</v>
      </c>
      <c r="C48" s="743" t="s">
        <v>703</v>
      </c>
      <c r="D48" s="497">
        <v>0</v>
      </c>
      <c r="E48" s="498">
        <v>0</v>
      </c>
      <c r="F48" s="498">
        <v>0</v>
      </c>
      <c r="G48" s="498">
        <v>0</v>
      </c>
      <c r="H48" s="509">
        <v>0</v>
      </c>
      <c r="I48" s="510">
        <f>SUM(H47:H48)</f>
        <v>0</v>
      </c>
      <c r="J48" s="547">
        <v>0</v>
      </c>
      <c r="K48" s="547">
        <v>303</v>
      </c>
      <c r="L48" s="547">
        <v>0</v>
      </c>
      <c r="M48" s="547">
        <v>107572</v>
      </c>
      <c r="N48" s="547">
        <v>1777</v>
      </c>
      <c r="O48" s="547">
        <v>0</v>
      </c>
      <c r="P48" s="547">
        <v>0</v>
      </c>
      <c r="Q48" s="547">
        <v>96</v>
      </c>
      <c r="R48" s="547">
        <v>0</v>
      </c>
      <c r="S48" s="547">
        <v>13227</v>
      </c>
      <c r="T48" s="547">
        <v>63689</v>
      </c>
      <c r="U48" s="547">
        <v>33</v>
      </c>
      <c r="V48" s="547">
        <v>14225</v>
      </c>
      <c r="W48" s="501">
        <v>43118</v>
      </c>
      <c r="X48" s="547">
        <v>0</v>
      </c>
      <c r="Y48" s="547">
        <v>11866</v>
      </c>
      <c r="Z48" s="547">
        <v>0</v>
      </c>
      <c r="AA48" s="547">
        <v>6</v>
      </c>
      <c r="AB48" s="547">
        <v>0</v>
      </c>
      <c r="AC48" s="547">
        <v>0</v>
      </c>
      <c r="AD48" s="547">
        <v>10071</v>
      </c>
      <c r="AE48" s="547">
        <v>7848</v>
      </c>
      <c r="AF48" s="547">
        <v>3897</v>
      </c>
      <c r="AG48" s="547">
        <v>74</v>
      </c>
      <c r="AH48" s="744">
        <v>34129</v>
      </c>
      <c r="AI48" s="744">
        <v>4706</v>
      </c>
      <c r="AJ48" s="744">
        <v>1407</v>
      </c>
      <c r="AK48" s="547">
        <v>193</v>
      </c>
      <c r="AL48" s="547">
        <v>1024</v>
      </c>
      <c r="AM48" s="547">
        <v>36</v>
      </c>
      <c r="AN48" s="547">
        <v>33077</v>
      </c>
      <c r="AO48" s="547">
        <v>0</v>
      </c>
      <c r="AP48" s="547">
        <v>15981</v>
      </c>
      <c r="AQ48" s="547">
        <v>176</v>
      </c>
      <c r="AR48" s="547">
        <v>0</v>
      </c>
      <c r="AS48" s="547">
        <v>321780</v>
      </c>
      <c r="AT48" s="547">
        <v>1197329</v>
      </c>
      <c r="AU48" s="548">
        <v>3670468</v>
      </c>
      <c r="AV48" s="548">
        <v>797855</v>
      </c>
      <c r="AW48" s="549">
        <v>226587</v>
      </c>
      <c r="AX48" s="549">
        <v>223907</v>
      </c>
      <c r="AY48" s="549">
        <v>463259</v>
      </c>
      <c r="AZ48" s="549">
        <v>2200</v>
      </c>
      <c r="BA48" s="550">
        <v>738684</v>
      </c>
      <c r="BB48" s="550">
        <v>98067</v>
      </c>
      <c r="BC48" s="550">
        <v>217772</v>
      </c>
      <c r="BD48" s="550">
        <v>11993</v>
      </c>
      <c r="BE48" s="551">
        <v>14207</v>
      </c>
      <c r="BF48" s="551">
        <v>19</v>
      </c>
      <c r="BG48" s="552">
        <v>41701</v>
      </c>
      <c r="BH48" s="552">
        <v>106434</v>
      </c>
      <c r="BI48" s="553">
        <v>0</v>
      </c>
      <c r="BJ48" s="553">
        <v>0</v>
      </c>
      <c r="BK48" s="553">
        <v>41885</v>
      </c>
      <c r="BL48" s="553">
        <v>787785</v>
      </c>
      <c r="BM48" s="553">
        <v>9542</v>
      </c>
      <c r="BN48" s="554">
        <v>32084</v>
      </c>
      <c r="BO48" s="501">
        <v>113025</v>
      </c>
      <c r="BP48" s="501">
        <v>0</v>
      </c>
      <c r="BQ48" s="555">
        <v>401775</v>
      </c>
      <c r="BR48" s="555">
        <v>99742</v>
      </c>
      <c r="BS48" s="555">
        <v>147779</v>
      </c>
      <c r="BT48" s="555">
        <v>280402</v>
      </c>
      <c r="BU48" s="556">
        <v>51721</v>
      </c>
      <c r="BV48" s="556">
        <v>0</v>
      </c>
      <c r="BW48" s="557">
        <v>1754</v>
      </c>
      <c r="BX48" s="557">
        <v>55</v>
      </c>
      <c r="BY48" s="547">
        <v>3397</v>
      </c>
      <c r="BZ48" s="547">
        <v>0</v>
      </c>
      <c r="CA48" s="538">
        <v>0</v>
      </c>
      <c r="CB48" s="538">
        <v>0</v>
      </c>
      <c r="CC48" s="538">
        <v>0</v>
      </c>
      <c r="CD48" s="539">
        <v>0</v>
      </c>
      <c r="CE48" s="539">
        <v>0</v>
      </c>
      <c r="CF48" s="539">
        <v>0</v>
      </c>
      <c r="CG48" s="539">
        <v>1232</v>
      </c>
      <c r="CH48" s="539">
        <v>0</v>
      </c>
      <c r="CI48" s="539">
        <v>0</v>
      </c>
      <c r="CJ48" s="539">
        <v>0</v>
      </c>
      <c r="CK48" s="539">
        <v>692</v>
      </c>
      <c r="CL48" s="540">
        <v>0</v>
      </c>
      <c r="CM48" s="540">
        <v>0</v>
      </c>
      <c r="CN48" s="540">
        <v>0</v>
      </c>
      <c r="CO48" s="540">
        <v>0</v>
      </c>
      <c r="CP48" s="540">
        <v>1311</v>
      </c>
      <c r="CQ48" s="547">
        <v>8534</v>
      </c>
      <c r="CR48" s="541">
        <v>0</v>
      </c>
      <c r="CS48" s="541">
        <v>2492</v>
      </c>
      <c r="CT48" s="542">
        <v>192136</v>
      </c>
      <c r="CU48" s="542">
        <v>1888</v>
      </c>
      <c r="CV48" s="542">
        <v>5131</v>
      </c>
      <c r="CW48" s="547">
        <v>2766</v>
      </c>
      <c r="CX48" s="543">
        <v>0</v>
      </c>
      <c r="CY48" s="543">
        <v>0</v>
      </c>
      <c r="CZ48" s="543">
        <v>30972</v>
      </c>
      <c r="DA48" s="543">
        <v>798</v>
      </c>
      <c r="DB48" s="545">
        <v>0</v>
      </c>
      <c r="DC48" s="545">
        <v>8631</v>
      </c>
      <c r="DD48" s="545">
        <v>6959</v>
      </c>
      <c r="DE48" s="545">
        <v>5924</v>
      </c>
      <c r="DF48" s="545">
        <v>3055</v>
      </c>
      <c r="DG48" s="547">
        <v>10285</v>
      </c>
      <c r="DH48" s="547">
        <v>9292</v>
      </c>
      <c r="DI48" s="745">
        <v>10763837</v>
      </c>
      <c r="DJ48" s="746">
        <v>7695</v>
      </c>
      <c r="DK48" s="547">
        <v>80948</v>
      </c>
      <c r="DL48" s="547">
        <v>0</v>
      </c>
      <c r="DM48" s="547">
        <v>0</v>
      </c>
      <c r="DN48" s="547">
        <v>0</v>
      </c>
      <c r="DO48" s="547">
        <v>0</v>
      </c>
      <c r="DP48" s="547">
        <v>9232</v>
      </c>
      <c r="DQ48" s="547">
        <v>97875</v>
      </c>
      <c r="DR48" s="547">
        <v>10861712</v>
      </c>
      <c r="DS48" s="547">
        <v>27874183</v>
      </c>
      <c r="DT48" s="547">
        <v>27972058</v>
      </c>
      <c r="DU48" s="547">
        <v>38735895</v>
      </c>
      <c r="DV48" s="547">
        <v>-8515332</v>
      </c>
      <c r="DW48" s="747">
        <v>19456726</v>
      </c>
      <c r="DX48" s="748">
        <v>30220563</v>
      </c>
    </row>
    <row r="49" spans="2:128">
      <c r="B49" s="749" t="s">
        <v>486</v>
      </c>
      <c r="C49" s="750" t="s">
        <v>610</v>
      </c>
      <c r="D49" s="497">
        <v>0</v>
      </c>
      <c r="E49" s="498">
        <v>0</v>
      </c>
      <c r="F49" s="498">
        <v>0</v>
      </c>
      <c r="G49" s="498">
        <v>627</v>
      </c>
      <c r="H49" s="499">
        <v>5292</v>
      </c>
      <c r="I49" s="500"/>
      <c r="J49" s="548">
        <v>0</v>
      </c>
      <c r="K49" s="548">
        <v>0</v>
      </c>
      <c r="L49" s="548">
        <v>0</v>
      </c>
      <c r="M49" s="548">
        <v>0</v>
      </c>
      <c r="N49" s="548">
        <v>0</v>
      </c>
      <c r="O49" s="548">
        <v>0</v>
      </c>
      <c r="P49" s="548">
        <v>0</v>
      </c>
      <c r="Q49" s="548">
        <v>0</v>
      </c>
      <c r="R49" s="548">
        <v>0</v>
      </c>
      <c r="S49" s="548">
        <v>4692</v>
      </c>
      <c r="T49" s="548">
        <v>34785</v>
      </c>
      <c r="U49" s="548">
        <v>0</v>
      </c>
      <c r="V49" s="548">
        <v>0</v>
      </c>
      <c r="W49" s="501">
        <v>0</v>
      </c>
      <c r="X49" s="548">
        <v>0</v>
      </c>
      <c r="Y49" s="548">
        <v>0</v>
      </c>
      <c r="Z49" s="548">
        <v>0</v>
      </c>
      <c r="AA49" s="548">
        <v>0</v>
      </c>
      <c r="AB49" s="548">
        <v>0</v>
      </c>
      <c r="AC49" s="548">
        <v>0</v>
      </c>
      <c r="AD49" s="548">
        <v>0</v>
      </c>
      <c r="AE49" s="548">
        <v>0</v>
      </c>
      <c r="AF49" s="548">
        <v>0</v>
      </c>
      <c r="AG49" s="548">
        <v>0</v>
      </c>
      <c r="AH49" s="751">
        <v>0</v>
      </c>
      <c r="AI49" s="751">
        <v>0</v>
      </c>
      <c r="AJ49" s="751">
        <v>0</v>
      </c>
      <c r="AK49" s="548">
        <v>0</v>
      </c>
      <c r="AL49" s="548">
        <v>10141</v>
      </c>
      <c r="AM49" s="548">
        <v>0</v>
      </c>
      <c r="AN49" s="548">
        <v>0</v>
      </c>
      <c r="AO49" s="548">
        <v>0</v>
      </c>
      <c r="AP49" s="548">
        <v>0</v>
      </c>
      <c r="AQ49" s="548">
        <v>281</v>
      </c>
      <c r="AR49" s="548">
        <v>0</v>
      </c>
      <c r="AS49" s="548">
        <v>0</v>
      </c>
      <c r="AT49" s="548">
        <v>2219</v>
      </c>
      <c r="AU49" s="548">
        <v>2178342</v>
      </c>
      <c r="AV49" s="548">
        <v>86174</v>
      </c>
      <c r="AW49" s="549">
        <v>17521</v>
      </c>
      <c r="AX49" s="549">
        <v>471</v>
      </c>
      <c r="AY49" s="549">
        <v>49683</v>
      </c>
      <c r="AZ49" s="549">
        <v>0</v>
      </c>
      <c r="BA49" s="550">
        <v>0</v>
      </c>
      <c r="BB49" s="550">
        <v>0</v>
      </c>
      <c r="BC49" s="550">
        <v>0</v>
      </c>
      <c r="BD49" s="550">
        <v>0</v>
      </c>
      <c r="BE49" s="551">
        <v>89</v>
      </c>
      <c r="BF49" s="551">
        <v>0</v>
      </c>
      <c r="BG49" s="552">
        <v>0</v>
      </c>
      <c r="BH49" s="552">
        <v>456</v>
      </c>
      <c r="BI49" s="553">
        <v>0</v>
      </c>
      <c r="BJ49" s="553">
        <v>0</v>
      </c>
      <c r="BK49" s="553">
        <v>0</v>
      </c>
      <c r="BL49" s="553">
        <v>1763185</v>
      </c>
      <c r="BM49" s="553">
        <v>13765</v>
      </c>
      <c r="BN49" s="554">
        <v>0</v>
      </c>
      <c r="BO49" s="501">
        <v>164976</v>
      </c>
      <c r="BP49" s="501">
        <v>0</v>
      </c>
      <c r="BQ49" s="555">
        <v>22591990</v>
      </c>
      <c r="BR49" s="555">
        <v>6698171</v>
      </c>
      <c r="BS49" s="555">
        <v>6364949</v>
      </c>
      <c r="BT49" s="555">
        <v>3004628</v>
      </c>
      <c r="BU49" s="556">
        <v>0</v>
      </c>
      <c r="BV49" s="556">
        <v>0</v>
      </c>
      <c r="BW49" s="557">
        <v>0</v>
      </c>
      <c r="BX49" s="557">
        <v>0</v>
      </c>
      <c r="BY49" s="548">
        <v>0</v>
      </c>
      <c r="BZ49" s="548">
        <v>0</v>
      </c>
      <c r="CA49" s="538">
        <v>0</v>
      </c>
      <c r="CB49" s="538">
        <v>8789</v>
      </c>
      <c r="CC49" s="538">
        <v>3572</v>
      </c>
      <c r="CD49" s="539">
        <v>1048</v>
      </c>
      <c r="CE49" s="539">
        <v>0</v>
      </c>
      <c r="CF49" s="539">
        <v>0</v>
      </c>
      <c r="CG49" s="539">
        <v>43119</v>
      </c>
      <c r="CH49" s="539">
        <v>0</v>
      </c>
      <c r="CI49" s="539">
        <v>0</v>
      </c>
      <c r="CJ49" s="539">
        <v>0</v>
      </c>
      <c r="CK49" s="539">
        <v>274</v>
      </c>
      <c r="CL49" s="540">
        <v>0</v>
      </c>
      <c r="CM49" s="540">
        <v>0</v>
      </c>
      <c r="CN49" s="540">
        <v>0</v>
      </c>
      <c r="CO49" s="540">
        <v>0</v>
      </c>
      <c r="CP49" s="540">
        <v>0</v>
      </c>
      <c r="CQ49" s="548">
        <v>43</v>
      </c>
      <c r="CR49" s="541">
        <v>0</v>
      </c>
      <c r="CS49" s="541">
        <v>0</v>
      </c>
      <c r="CT49" s="542">
        <v>0</v>
      </c>
      <c r="CU49" s="542">
        <v>0</v>
      </c>
      <c r="CV49" s="542">
        <v>0</v>
      </c>
      <c r="CW49" s="548">
        <v>0</v>
      </c>
      <c r="CX49" s="543">
        <v>0</v>
      </c>
      <c r="CY49" s="543">
        <v>10900</v>
      </c>
      <c r="CZ49" s="543">
        <v>14808</v>
      </c>
      <c r="DA49" s="543">
        <v>0</v>
      </c>
      <c r="DB49" s="545">
        <v>0</v>
      </c>
      <c r="DC49" s="545">
        <v>0</v>
      </c>
      <c r="DD49" s="545">
        <v>0</v>
      </c>
      <c r="DE49" s="545">
        <v>0</v>
      </c>
      <c r="DF49" s="545">
        <v>0</v>
      </c>
      <c r="DG49" s="548">
        <v>0</v>
      </c>
      <c r="DH49" s="548">
        <v>8598</v>
      </c>
      <c r="DI49" s="752">
        <v>43083588</v>
      </c>
      <c r="DJ49" s="753">
        <v>0</v>
      </c>
      <c r="DK49" s="548">
        <v>273544</v>
      </c>
      <c r="DL49" s="548">
        <v>4460</v>
      </c>
      <c r="DM49" s="548">
        <v>0</v>
      </c>
      <c r="DN49" s="548">
        <v>2166</v>
      </c>
      <c r="DO49" s="548">
        <v>165816</v>
      </c>
      <c r="DP49" s="548">
        <v>-3981031</v>
      </c>
      <c r="DQ49" s="548">
        <v>-3535045</v>
      </c>
      <c r="DR49" s="548">
        <v>39548543</v>
      </c>
      <c r="DS49" s="548">
        <v>87978660</v>
      </c>
      <c r="DT49" s="548">
        <v>84443615</v>
      </c>
      <c r="DU49" s="548">
        <v>127527203</v>
      </c>
      <c r="DV49" s="548">
        <v>-26637602</v>
      </c>
      <c r="DW49" s="754">
        <v>57806013</v>
      </c>
      <c r="DX49" s="755">
        <v>100889601</v>
      </c>
    </row>
    <row r="50" spans="2:128" ht="12.75" thickBot="1">
      <c r="B50" s="749" t="s">
        <v>487</v>
      </c>
      <c r="C50" s="750" t="s">
        <v>704</v>
      </c>
      <c r="D50" s="497">
        <v>34488</v>
      </c>
      <c r="E50" s="498">
        <v>13768</v>
      </c>
      <c r="F50" s="498">
        <v>1542</v>
      </c>
      <c r="G50" s="498">
        <v>5113</v>
      </c>
      <c r="H50" s="509">
        <v>33232</v>
      </c>
      <c r="I50" s="510">
        <f>SUM(H49:H50)</f>
        <v>38524</v>
      </c>
      <c r="J50" s="548">
        <v>0</v>
      </c>
      <c r="K50" s="548">
        <v>237777</v>
      </c>
      <c r="L50" s="548">
        <v>0</v>
      </c>
      <c r="M50" s="548">
        <v>1081359</v>
      </c>
      <c r="N50" s="548">
        <v>179937</v>
      </c>
      <c r="O50" s="548">
        <v>62752</v>
      </c>
      <c r="P50" s="548">
        <v>0</v>
      </c>
      <c r="Q50" s="548">
        <v>703</v>
      </c>
      <c r="R50" s="548">
        <v>60176</v>
      </c>
      <c r="S50" s="548">
        <v>765714</v>
      </c>
      <c r="T50" s="548">
        <v>902718</v>
      </c>
      <c r="U50" s="548">
        <v>70616</v>
      </c>
      <c r="V50" s="548">
        <v>103973</v>
      </c>
      <c r="W50" s="501">
        <v>27658</v>
      </c>
      <c r="X50" s="548">
        <v>18</v>
      </c>
      <c r="Y50" s="548">
        <v>427640</v>
      </c>
      <c r="Z50" s="548">
        <v>435</v>
      </c>
      <c r="AA50" s="548">
        <v>101076</v>
      </c>
      <c r="AB50" s="548">
        <v>0</v>
      </c>
      <c r="AC50" s="548">
        <v>0</v>
      </c>
      <c r="AD50" s="548">
        <v>341418</v>
      </c>
      <c r="AE50" s="548">
        <v>149842</v>
      </c>
      <c r="AF50" s="548">
        <v>668716</v>
      </c>
      <c r="AG50" s="548">
        <v>941261</v>
      </c>
      <c r="AH50" s="751">
        <v>111285</v>
      </c>
      <c r="AI50" s="751">
        <v>265793</v>
      </c>
      <c r="AJ50" s="751">
        <v>42088</v>
      </c>
      <c r="AK50" s="548">
        <v>6975</v>
      </c>
      <c r="AL50" s="548">
        <v>267770</v>
      </c>
      <c r="AM50" s="548">
        <v>2029</v>
      </c>
      <c r="AN50" s="548">
        <v>342901</v>
      </c>
      <c r="AO50" s="548">
        <v>329</v>
      </c>
      <c r="AP50" s="548">
        <v>1223</v>
      </c>
      <c r="AQ50" s="548">
        <v>49570</v>
      </c>
      <c r="AR50" s="548">
        <v>175</v>
      </c>
      <c r="AS50" s="548">
        <v>658657</v>
      </c>
      <c r="AT50" s="548">
        <v>160010</v>
      </c>
      <c r="AU50" s="548">
        <v>5931859</v>
      </c>
      <c r="AV50" s="548">
        <v>3345148</v>
      </c>
      <c r="AW50" s="549">
        <v>880644</v>
      </c>
      <c r="AX50" s="549">
        <v>1468900</v>
      </c>
      <c r="AY50" s="549">
        <v>1262049</v>
      </c>
      <c r="AZ50" s="549">
        <v>37823</v>
      </c>
      <c r="BA50" s="550">
        <v>1311737</v>
      </c>
      <c r="BB50" s="550">
        <v>304680</v>
      </c>
      <c r="BC50" s="550">
        <v>162627</v>
      </c>
      <c r="BD50" s="550">
        <v>23659</v>
      </c>
      <c r="BE50" s="551">
        <v>24747</v>
      </c>
      <c r="BF50" s="551">
        <v>39</v>
      </c>
      <c r="BG50" s="552">
        <v>93960</v>
      </c>
      <c r="BH50" s="552">
        <v>237494</v>
      </c>
      <c r="BI50" s="553">
        <v>0</v>
      </c>
      <c r="BJ50" s="553">
        <v>0</v>
      </c>
      <c r="BK50" s="553">
        <v>52155</v>
      </c>
      <c r="BL50" s="553">
        <v>5797744</v>
      </c>
      <c r="BM50" s="553">
        <v>16203</v>
      </c>
      <c r="BN50" s="554">
        <v>98958</v>
      </c>
      <c r="BO50" s="501">
        <v>266399</v>
      </c>
      <c r="BP50" s="501">
        <v>557</v>
      </c>
      <c r="BQ50" s="555">
        <v>4618089</v>
      </c>
      <c r="BR50" s="555">
        <v>3702774</v>
      </c>
      <c r="BS50" s="555">
        <v>1062948</v>
      </c>
      <c r="BT50" s="555">
        <v>196756</v>
      </c>
      <c r="BU50" s="556">
        <v>118509</v>
      </c>
      <c r="BV50" s="556">
        <v>18426</v>
      </c>
      <c r="BW50" s="557">
        <v>21890</v>
      </c>
      <c r="BX50" s="557">
        <v>5001</v>
      </c>
      <c r="BY50" s="548">
        <v>2247769</v>
      </c>
      <c r="BZ50" s="548">
        <v>19085</v>
      </c>
      <c r="CA50" s="538">
        <v>2698</v>
      </c>
      <c r="CB50" s="538">
        <v>39067</v>
      </c>
      <c r="CC50" s="538">
        <v>64831</v>
      </c>
      <c r="CD50" s="539">
        <v>5409</v>
      </c>
      <c r="CE50" s="539">
        <v>220399</v>
      </c>
      <c r="CF50" s="539">
        <v>0</v>
      </c>
      <c r="CG50" s="539">
        <v>78511</v>
      </c>
      <c r="CH50" s="539">
        <v>2089</v>
      </c>
      <c r="CI50" s="539">
        <v>649</v>
      </c>
      <c r="CJ50" s="539">
        <v>48045</v>
      </c>
      <c r="CK50" s="539">
        <v>324414</v>
      </c>
      <c r="CL50" s="540">
        <v>53758</v>
      </c>
      <c r="CM50" s="540">
        <v>778</v>
      </c>
      <c r="CN50" s="540">
        <v>8804</v>
      </c>
      <c r="CO50" s="540">
        <v>726</v>
      </c>
      <c r="CP50" s="540">
        <v>8509</v>
      </c>
      <c r="CQ50" s="548">
        <v>654366</v>
      </c>
      <c r="CR50" s="541">
        <v>14759</v>
      </c>
      <c r="CS50" s="541">
        <v>10450</v>
      </c>
      <c r="CT50" s="542">
        <v>93002</v>
      </c>
      <c r="CU50" s="542">
        <v>21233</v>
      </c>
      <c r="CV50" s="542">
        <v>18881</v>
      </c>
      <c r="CW50" s="548">
        <v>85528</v>
      </c>
      <c r="CX50" s="543">
        <v>461</v>
      </c>
      <c r="CY50" s="543">
        <v>43608</v>
      </c>
      <c r="CZ50" s="543">
        <v>310012</v>
      </c>
      <c r="DA50" s="543">
        <v>28655</v>
      </c>
      <c r="DB50" s="545">
        <v>9966</v>
      </c>
      <c r="DC50" s="545">
        <v>182740</v>
      </c>
      <c r="DD50" s="545">
        <v>23071</v>
      </c>
      <c r="DE50" s="545">
        <v>76314</v>
      </c>
      <c r="DF50" s="545">
        <v>117857</v>
      </c>
      <c r="DG50" s="548">
        <v>7375</v>
      </c>
      <c r="DH50" s="548">
        <v>19427</v>
      </c>
      <c r="DI50" s="752">
        <v>44025758</v>
      </c>
      <c r="DJ50" s="753">
        <v>198162</v>
      </c>
      <c r="DK50" s="548">
        <v>1959808</v>
      </c>
      <c r="DL50" s="548">
        <v>0</v>
      </c>
      <c r="DM50" s="548">
        <v>0</v>
      </c>
      <c r="DN50" s="548">
        <v>11656</v>
      </c>
      <c r="DO50" s="548">
        <v>3800208</v>
      </c>
      <c r="DP50" s="548">
        <v>836346</v>
      </c>
      <c r="DQ50" s="548">
        <v>6806180</v>
      </c>
      <c r="DR50" s="548">
        <v>50831938</v>
      </c>
      <c r="DS50" s="548">
        <v>41571499</v>
      </c>
      <c r="DT50" s="548">
        <v>48377679</v>
      </c>
      <c r="DU50" s="548">
        <v>92403437</v>
      </c>
      <c r="DV50" s="548">
        <v>-38461162</v>
      </c>
      <c r="DW50" s="754">
        <v>9916517</v>
      </c>
      <c r="DX50" s="755">
        <v>53942275</v>
      </c>
    </row>
    <row r="51" spans="2:128">
      <c r="B51" s="756" t="s">
        <v>488</v>
      </c>
      <c r="C51" s="757" t="s">
        <v>705</v>
      </c>
      <c r="D51" s="497">
        <v>0</v>
      </c>
      <c r="E51" s="498">
        <v>0</v>
      </c>
      <c r="F51" s="498">
        <v>0</v>
      </c>
      <c r="G51" s="498">
        <v>5355</v>
      </c>
      <c r="H51" s="499">
        <v>0</v>
      </c>
      <c r="I51" s="500"/>
      <c r="J51" s="549">
        <v>0</v>
      </c>
      <c r="K51" s="549">
        <v>75617</v>
      </c>
      <c r="L51" s="549">
        <v>0</v>
      </c>
      <c r="M51" s="549">
        <v>0</v>
      </c>
      <c r="N51" s="549">
        <v>0</v>
      </c>
      <c r="O51" s="549">
        <v>0</v>
      </c>
      <c r="P51" s="549">
        <v>0</v>
      </c>
      <c r="Q51" s="549">
        <v>0</v>
      </c>
      <c r="R51" s="549">
        <v>0</v>
      </c>
      <c r="S51" s="549">
        <v>3644</v>
      </c>
      <c r="T51" s="549">
        <v>22051</v>
      </c>
      <c r="U51" s="549">
        <v>0</v>
      </c>
      <c r="V51" s="549">
        <v>0</v>
      </c>
      <c r="W51" s="501">
        <v>0</v>
      </c>
      <c r="X51" s="549">
        <v>0</v>
      </c>
      <c r="Y51" s="549">
        <v>0</v>
      </c>
      <c r="Z51" s="549">
        <v>0</v>
      </c>
      <c r="AA51" s="549">
        <v>0</v>
      </c>
      <c r="AB51" s="549">
        <v>0</v>
      </c>
      <c r="AC51" s="549">
        <v>0</v>
      </c>
      <c r="AD51" s="549">
        <v>0</v>
      </c>
      <c r="AE51" s="549">
        <v>0</v>
      </c>
      <c r="AF51" s="549">
        <v>4772</v>
      </c>
      <c r="AG51" s="549">
        <v>41229</v>
      </c>
      <c r="AH51" s="758">
        <v>730787</v>
      </c>
      <c r="AI51" s="758">
        <v>0</v>
      </c>
      <c r="AJ51" s="758">
        <v>0</v>
      </c>
      <c r="AK51" s="549">
        <v>9032</v>
      </c>
      <c r="AL51" s="549">
        <v>24105</v>
      </c>
      <c r="AM51" s="549">
        <v>705</v>
      </c>
      <c r="AN51" s="549">
        <v>144416</v>
      </c>
      <c r="AO51" s="549">
        <v>19</v>
      </c>
      <c r="AP51" s="549">
        <v>171</v>
      </c>
      <c r="AQ51" s="549">
        <v>27976</v>
      </c>
      <c r="AR51" s="549">
        <v>5298</v>
      </c>
      <c r="AS51" s="549">
        <v>177414</v>
      </c>
      <c r="AT51" s="549">
        <v>38717</v>
      </c>
      <c r="AU51" s="549">
        <v>174348</v>
      </c>
      <c r="AV51" s="549">
        <v>194527</v>
      </c>
      <c r="AW51" s="549">
        <v>12766921</v>
      </c>
      <c r="AX51" s="549">
        <v>4095178</v>
      </c>
      <c r="AY51" s="549">
        <v>885336</v>
      </c>
      <c r="AZ51" s="549">
        <v>45398</v>
      </c>
      <c r="BA51" s="550">
        <v>562191</v>
      </c>
      <c r="BB51" s="550">
        <v>193116</v>
      </c>
      <c r="BC51" s="550">
        <v>10714</v>
      </c>
      <c r="BD51" s="550">
        <v>61356</v>
      </c>
      <c r="BE51" s="551">
        <v>2974</v>
      </c>
      <c r="BF51" s="551">
        <v>8</v>
      </c>
      <c r="BG51" s="552">
        <v>112797</v>
      </c>
      <c r="BH51" s="552">
        <v>30720</v>
      </c>
      <c r="BI51" s="553">
        <v>0</v>
      </c>
      <c r="BJ51" s="553">
        <v>0</v>
      </c>
      <c r="BK51" s="553">
        <v>29262</v>
      </c>
      <c r="BL51" s="553">
        <v>12672535</v>
      </c>
      <c r="BM51" s="553">
        <v>49697</v>
      </c>
      <c r="BN51" s="554">
        <v>54904</v>
      </c>
      <c r="BO51" s="501">
        <v>43728</v>
      </c>
      <c r="BP51" s="501">
        <v>0</v>
      </c>
      <c r="BQ51" s="555">
        <v>4218066</v>
      </c>
      <c r="BR51" s="555">
        <v>12123</v>
      </c>
      <c r="BS51" s="555">
        <v>1875554</v>
      </c>
      <c r="BT51" s="555">
        <v>527080</v>
      </c>
      <c r="BU51" s="556">
        <v>0</v>
      </c>
      <c r="BV51" s="556">
        <v>2125</v>
      </c>
      <c r="BW51" s="557">
        <v>10184</v>
      </c>
      <c r="BX51" s="557">
        <v>0</v>
      </c>
      <c r="BY51" s="549">
        <v>7989</v>
      </c>
      <c r="BZ51" s="549">
        <v>0</v>
      </c>
      <c r="CA51" s="538">
        <v>0</v>
      </c>
      <c r="CB51" s="538">
        <v>0</v>
      </c>
      <c r="CC51" s="538">
        <v>0</v>
      </c>
      <c r="CD51" s="539">
        <v>430</v>
      </c>
      <c r="CE51" s="539">
        <v>9585</v>
      </c>
      <c r="CF51" s="539">
        <v>0</v>
      </c>
      <c r="CG51" s="539">
        <v>9665</v>
      </c>
      <c r="CH51" s="539">
        <v>3437</v>
      </c>
      <c r="CI51" s="539">
        <v>181</v>
      </c>
      <c r="CJ51" s="539">
        <v>8356</v>
      </c>
      <c r="CK51" s="539">
        <v>15807</v>
      </c>
      <c r="CL51" s="540">
        <v>1773</v>
      </c>
      <c r="CM51" s="540">
        <v>0</v>
      </c>
      <c r="CN51" s="540">
        <v>0</v>
      </c>
      <c r="CO51" s="540">
        <v>10</v>
      </c>
      <c r="CP51" s="540">
        <v>1853</v>
      </c>
      <c r="CQ51" s="549">
        <v>75834</v>
      </c>
      <c r="CR51" s="541">
        <v>0</v>
      </c>
      <c r="CS51" s="541">
        <v>0</v>
      </c>
      <c r="CT51" s="542">
        <v>0</v>
      </c>
      <c r="CU51" s="542">
        <v>0</v>
      </c>
      <c r="CV51" s="542">
        <v>0</v>
      </c>
      <c r="CW51" s="549">
        <v>0</v>
      </c>
      <c r="CX51" s="543">
        <v>0</v>
      </c>
      <c r="CY51" s="543">
        <v>1598</v>
      </c>
      <c r="CZ51" s="543">
        <v>6739637</v>
      </c>
      <c r="DA51" s="543">
        <v>74682</v>
      </c>
      <c r="DB51" s="545">
        <v>0</v>
      </c>
      <c r="DC51" s="545">
        <v>0</v>
      </c>
      <c r="DD51" s="545">
        <v>0</v>
      </c>
      <c r="DE51" s="545">
        <v>0</v>
      </c>
      <c r="DF51" s="545">
        <v>3799</v>
      </c>
      <c r="DG51" s="549">
        <v>0</v>
      </c>
      <c r="DH51" s="549">
        <v>0</v>
      </c>
      <c r="DI51" s="759">
        <v>46896786</v>
      </c>
      <c r="DJ51" s="760">
        <v>0</v>
      </c>
      <c r="DK51" s="549">
        <v>83138</v>
      </c>
      <c r="DL51" s="549">
        <v>0</v>
      </c>
      <c r="DM51" s="549">
        <v>0</v>
      </c>
      <c r="DN51" s="549">
        <v>746128</v>
      </c>
      <c r="DO51" s="549">
        <v>32436462</v>
      </c>
      <c r="DP51" s="549">
        <v>133169</v>
      </c>
      <c r="DQ51" s="549">
        <v>33398897</v>
      </c>
      <c r="DR51" s="549">
        <v>80295683</v>
      </c>
      <c r="DS51" s="549">
        <v>21001410</v>
      </c>
      <c r="DT51" s="549">
        <v>54400307</v>
      </c>
      <c r="DU51" s="549">
        <v>101297093</v>
      </c>
      <c r="DV51" s="549">
        <v>-62062720</v>
      </c>
      <c r="DW51" s="761">
        <v>-7662413</v>
      </c>
      <c r="DX51" s="762">
        <v>39234373</v>
      </c>
    </row>
    <row r="52" spans="2:128">
      <c r="B52" s="763" t="s">
        <v>489</v>
      </c>
      <c r="C52" s="764" t="s">
        <v>706</v>
      </c>
      <c r="D52" s="668">
        <v>0</v>
      </c>
      <c r="E52" s="669">
        <v>0</v>
      </c>
      <c r="F52" s="669">
        <v>0</v>
      </c>
      <c r="G52" s="669">
        <v>0</v>
      </c>
      <c r="H52" s="670">
        <v>0</v>
      </c>
      <c r="I52" s="671"/>
      <c r="J52" s="680">
        <v>0</v>
      </c>
      <c r="K52" s="680">
        <v>0</v>
      </c>
      <c r="L52" s="680">
        <v>0</v>
      </c>
      <c r="M52" s="680">
        <v>0</v>
      </c>
      <c r="N52" s="680">
        <v>0</v>
      </c>
      <c r="O52" s="680">
        <v>0</v>
      </c>
      <c r="P52" s="680">
        <v>0</v>
      </c>
      <c r="Q52" s="680">
        <v>0</v>
      </c>
      <c r="R52" s="680">
        <v>0</v>
      </c>
      <c r="S52" s="680">
        <v>0</v>
      </c>
      <c r="T52" s="680">
        <v>0</v>
      </c>
      <c r="U52" s="680">
        <v>0</v>
      </c>
      <c r="V52" s="680">
        <v>0</v>
      </c>
      <c r="W52" s="673">
        <v>0</v>
      </c>
      <c r="X52" s="680">
        <v>0</v>
      </c>
      <c r="Y52" s="680">
        <v>0</v>
      </c>
      <c r="Z52" s="680">
        <v>0</v>
      </c>
      <c r="AA52" s="680">
        <v>0</v>
      </c>
      <c r="AB52" s="680">
        <v>0</v>
      </c>
      <c r="AC52" s="680">
        <v>0</v>
      </c>
      <c r="AD52" s="680">
        <v>0</v>
      </c>
      <c r="AE52" s="680">
        <v>0</v>
      </c>
      <c r="AF52" s="680">
        <v>0</v>
      </c>
      <c r="AG52" s="680">
        <v>0</v>
      </c>
      <c r="AH52" s="765">
        <v>270</v>
      </c>
      <c r="AI52" s="765">
        <v>0</v>
      </c>
      <c r="AJ52" s="765">
        <v>0</v>
      </c>
      <c r="AK52" s="680">
        <v>111</v>
      </c>
      <c r="AL52" s="680">
        <v>0</v>
      </c>
      <c r="AM52" s="680">
        <v>0</v>
      </c>
      <c r="AN52" s="680">
        <v>0</v>
      </c>
      <c r="AO52" s="680">
        <v>0</v>
      </c>
      <c r="AP52" s="680">
        <v>0</v>
      </c>
      <c r="AQ52" s="680">
        <v>0</v>
      </c>
      <c r="AR52" s="680">
        <v>0</v>
      </c>
      <c r="AS52" s="680">
        <v>0</v>
      </c>
      <c r="AT52" s="680">
        <v>85</v>
      </c>
      <c r="AU52" s="680">
        <v>2407</v>
      </c>
      <c r="AV52" s="680">
        <v>702</v>
      </c>
      <c r="AW52" s="680">
        <v>143563</v>
      </c>
      <c r="AX52" s="680">
        <v>21509988</v>
      </c>
      <c r="AY52" s="680">
        <v>1067</v>
      </c>
      <c r="AZ52" s="680">
        <v>336</v>
      </c>
      <c r="BA52" s="681">
        <v>3720</v>
      </c>
      <c r="BB52" s="681">
        <v>4507</v>
      </c>
      <c r="BC52" s="681">
        <v>6813</v>
      </c>
      <c r="BD52" s="681">
        <v>621</v>
      </c>
      <c r="BE52" s="682">
        <v>2</v>
      </c>
      <c r="BF52" s="682">
        <v>0</v>
      </c>
      <c r="BG52" s="683">
        <v>0</v>
      </c>
      <c r="BH52" s="683">
        <v>30</v>
      </c>
      <c r="BI52" s="684">
        <v>0</v>
      </c>
      <c r="BJ52" s="684">
        <v>0</v>
      </c>
      <c r="BK52" s="684">
        <v>1007</v>
      </c>
      <c r="BL52" s="684">
        <v>2786987</v>
      </c>
      <c r="BM52" s="684">
        <v>1098</v>
      </c>
      <c r="BN52" s="685">
        <v>2724</v>
      </c>
      <c r="BO52" s="673">
        <v>171</v>
      </c>
      <c r="BP52" s="673">
        <v>0</v>
      </c>
      <c r="BQ52" s="686">
        <v>0</v>
      </c>
      <c r="BR52" s="686">
        <v>0</v>
      </c>
      <c r="BS52" s="686">
        <v>0</v>
      </c>
      <c r="BT52" s="686">
        <v>0</v>
      </c>
      <c r="BU52" s="687">
        <v>0</v>
      </c>
      <c r="BV52" s="687">
        <v>0</v>
      </c>
      <c r="BW52" s="688">
        <v>0</v>
      </c>
      <c r="BX52" s="688">
        <v>0</v>
      </c>
      <c r="BY52" s="680">
        <v>0</v>
      </c>
      <c r="BZ52" s="680">
        <v>0</v>
      </c>
      <c r="CA52" s="689">
        <v>0</v>
      </c>
      <c r="CB52" s="689">
        <v>0</v>
      </c>
      <c r="CC52" s="689">
        <v>0</v>
      </c>
      <c r="CD52" s="690">
        <v>0</v>
      </c>
      <c r="CE52" s="690">
        <v>0</v>
      </c>
      <c r="CF52" s="690">
        <v>0</v>
      </c>
      <c r="CG52" s="690">
        <v>0</v>
      </c>
      <c r="CH52" s="690">
        <v>0</v>
      </c>
      <c r="CI52" s="690">
        <v>0</v>
      </c>
      <c r="CJ52" s="690">
        <v>0</v>
      </c>
      <c r="CK52" s="690">
        <v>0</v>
      </c>
      <c r="CL52" s="691">
        <v>0</v>
      </c>
      <c r="CM52" s="691">
        <v>0</v>
      </c>
      <c r="CN52" s="691">
        <v>0</v>
      </c>
      <c r="CO52" s="691">
        <v>0</v>
      </c>
      <c r="CP52" s="691">
        <v>0</v>
      </c>
      <c r="CQ52" s="680">
        <v>40</v>
      </c>
      <c r="CR52" s="692">
        <v>0</v>
      </c>
      <c r="CS52" s="692">
        <v>0</v>
      </c>
      <c r="CT52" s="672">
        <v>0</v>
      </c>
      <c r="CU52" s="672">
        <v>0</v>
      </c>
      <c r="CV52" s="672">
        <v>0</v>
      </c>
      <c r="CW52" s="680">
        <v>0</v>
      </c>
      <c r="CX52" s="674">
        <v>0</v>
      </c>
      <c r="CY52" s="674">
        <v>0</v>
      </c>
      <c r="CZ52" s="674">
        <v>7759341</v>
      </c>
      <c r="DA52" s="674">
        <v>1348</v>
      </c>
      <c r="DB52" s="676">
        <v>0</v>
      </c>
      <c r="DC52" s="676">
        <v>0</v>
      </c>
      <c r="DD52" s="676">
        <v>0</v>
      </c>
      <c r="DE52" s="676">
        <v>0</v>
      </c>
      <c r="DF52" s="676">
        <v>0</v>
      </c>
      <c r="DG52" s="680">
        <v>0</v>
      </c>
      <c r="DH52" s="680">
        <v>0</v>
      </c>
      <c r="DI52" s="766">
        <v>32226938</v>
      </c>
      <c r="DJ52" s="767">
        <v>0</v>
      </c>
      <c r="DK52" s="680">
        <v>198917</v>
      </c>
      <c r="DL52" s="680">
        <v>0</v>
      </c>
      <c r="DM52" s="680">
        <v>0</v>
      </c>
      <c r="DN52" s="680">
        <v>522187</v>
      </c>
      <c r="DO52" s="680">
        <v>42085779</v>
      </c>
      <c r="DP52" s="680">
        <v>414977</v>
      </c>
      <c r="DQ52" s="680">
        <v>43221860</v>
      </c>
      <c r="DR52" s="680">
        <v>75448798</v>
      </c>
      <c r="DS52" s="680">
        <v>65883037</v>
      </c>
      <c r="DT52" s="680">
        <v>109104897</v>
      </c>
      <c r="DU52" s="680">
        <v>141331835</v>
      </c>
      <c r="DV52" s="680">
        <v>-63828613</v>
      </c>
      <c r="DW52" s="768">
        <v>45276284</v>
      </c>
      <c r="DX52" s="769">
        <v>77503222</v>
      </c>
    </row>
    <row r="53" spans="2:128">
      <c r="B53" s="756" t="s">
        <v>490</v>
      </c>
      <c r="C53" s="764" t="s">
        <v>614</v>
      </c>
      <c r="D53" s="497">
        <v>0</v>
      </c>
      <c r="E53" s="498">
        <v>0</v>
      </c>
      <c r="F53" s="498">
        <v>0</v>
      </c>
      <c r="G53" s="498">
        <v>0</v>
      </c>
      <c r="H53" s="507">
        <v>0</v>
      </c>
      <c r="I53" s="508"/>
      <c r="J53" s="549">
        <v>0</v>
      </c>
      <c r="K53" s="549">
        <v>65424</v>
      </c>
      <c r="L53" s="549">
        <v>0</v>
      </c>
      <c r="M53" s="549">
        <v>0</v>
      </c>
      <c r="N53" s="549">
        <v>0</v>
      </c>
      <c r="O53" s="549">
        <v>0</v>
      </c>
      <c r="P53" s="549">
        <v>0</v>
      </c>
      <c r="Q53" s="549">
        <v>0</v>
      </c>
      <c r="R53" s="549">
        <v>0</v>
      </c>
      <c r="S53" s="549">
        <v>7067</v>
      </c>
      <c r="T53" s="549">
        <v>284532</v>
      </c>
      <c r="U53" s="549">
        <v>0</v>
      </c>
      <c r="V53" s="549">
        <v>0</v>
      </c>
      <c r="W53" s="501">
        <v>0</v>
      </c>
      <c r="X53" s="549">
        <v>0</v>
      </c>
      <c r="Y53" s="549">
        <v>0</v>
      </c>
      <c r="Z53" s="549">
        <v>0</v>
      </c>
      <c r="AA53" s="549">
        <v>0</v>
      </c>
      <c r="AB53" s="549">
        <v>0</v>
      </c>
      <c r="AC53" s="549">
        <v>0</v>
      </c>
      <c r="AD53" s="549">
        <v>0</v>
      </c>
      <c r="AE53" s="549">
        <v>2706</v>
      </c>
      <c r="AF53" s="549">
        <v>0</v>
      </c>
      <c r="AG53" s="549">
        <v>481</v>
      </c>
      <c r="AH53" s="758">
        <v>45172</v>
      </c>
      <c r="AI53" s="758">
        <v>0</v>
      </c>
      <c r="AJ53" s="758">
        <v>0</v>
      </c>
      <c r="AK53" s="549">
        <v>892</v>
      </c>
      <c r="AL53" s="549">
        <v>16175</v>
      </c>
      <c r="AM53" s="549">
        <v>1614</v>
      </c>
      <c r="AN53" s="549">
        <v>116575</v>
      </c>
      <c r="AO53" s="549">
        <v>0</v>
      </c>
      <c r="AP53" s="549">
        <v>0</v>
      </c>
      <c r="AQ53" s="549">
        <v>20728</v>
      </c>
      <c r="AR53" s="549">
        <v>0</v>
      </c>
      <c r="AS53" s="549">
        <v>0</v>
      </c>
      <c r="AT53" s="549">
        <v>48275</v>
      </c>
      <c r="AU53" s="549">
        <v>212445</v>
      </c>
      <c r="AV53" s="549">
        <v>161709</v>
      </c>
      <c r="AW53" s="549">
        <v>1177105</v>
      </c>
      <c r="AX53" s="549">
        <v>1970539</v>
      </c>
      <c r="AY53" s="549">
        <v>6569998</v>
      </c>
      <c r="AZ53" s="549">
        <v>7116</v>
      </c>
      <c r="BA53" s="550">
        <v>1292178</v>
      </c>
      <c r="BB53" s="550">
        <v>162607</v>
      </c>
      <c r="BC53" s="550">
        <v>11345</v>
      </c>
      <c r="BD53" s="550">
        <v>16660</v>
      </c>
      <c r="BE53" s="551">
        <v>8375</v>
      </c>
      <c r="BF53" s="551">
        <v>20</v>
      </c>
      <c r="BG53" s="552">
        <v>50606</v>
      </c>
      <c r="BH53" s="552">
        <v>56409</v>
      </c>
      <c r="BI53" s="553">
        <v>0</v>
      </c>
      <c r="BJ53" s="553">
        <v>0</v>
      </c>
      <c r="BK53" s="553">
        <v>96183</v>
      </c>
      <c r="BL53" s="553">
        <v>3696411</v>
      </c>
      <c r="BM53" s="553">
        <v>18181</v>
      </c>
      <c r="BN53" s="554">
        <v>52534</v>
      </c>
      <c r="BO53" s="501">
        <v>19488</v>
      </c>
      <c r="BP53" s="501">
        <v>0</v>
      </c>
      <c r="BQ53" s="555">
        <v>125384</v>
      </c>
      <c r="BR53" s="555">
        <v>77402</v>
      </c>
      <c r="BS53" s="555">
        <v>24062</v>
      </c>
      <c r="BT53" s="555">
        <v>1749</v>
      </c>
      <c r="BU53" s="556">
        <v>0</v>
      </c>
      <c r="BV53" s="556">
        <v>0</v>
      </c>
      <c r="BW53" s="557">
        <v>344011</v>
      </c>
      <c r="BX53" s="557">
        <v>0</v>
      </c>
      <c r="BY53" s="549">
        <v>5218</v>
      </c>
      <c r="BZ53" s="549">
        <v>0</v>
      </c>
      <c r="CA53" s="538">
        <v>0</v>
      </c>
      <c r="CB53" s="538">
        <v>0</v>
      </c>
      <c r="CC53" s="538">
        <v>0</v>
      </c>
      <c r="CD53" s="539">
        <v>2390</v>
      </c>
      <c r="CE53" s="539">
        <v>834</v>
      </c>
      <c r="CF53" s="539">
        <v>0</v>
      </c>
      <c r="CG53" s="539">
        <v>1298</v>
      </c>
      <c r="CH53" s="539">
        <v>4405</v>
      </c>
      <c r="CI53" s="539">
        <v>65</v>
      </c>
      <c r="CJ53" s="539">
        <v>10079</v>
      </c>
      <c r="CK53" s="539">
        <v>34168</v>
      </c>
      <c r="CL53" s="540">
        <v>1706</v>
      </c>
      <c r="CM53" s="540">
        <v>32</v>
      </c>
      <c r="CN53" s="540">
        <v>0</v>
      </c>
      <c r="CO53" s="540">
        <v>0</v>
      </c>
      <c r="CP53" s="540">
        <v>0</v>
      </c>
      <c r="CQ53" s="549">
        <v>38793</v>
      </c>
      <c r="CR53" s="541">
        <v>0</v>
      </c>
      <c r="CS53" s="541">
        <v>0</v>
      </c>
      <c r="CT53" s="542">
        <v>0</v>
      </c>
      <c r="CU53" s="542">
        <v>0</v>
      </c>
      <c r="CV53" s="542">
        <v>0</v>
      </c>
      <c r="CW53" s="549">
        <v>0</v>
      </c>
      <c r="CX53" s="543">
        <v>0</v>
      </c>
      <c r="CY53" s="543">
        <v>644</v>
      </c>
      <c r="CZ53" s="543">
        <v>2435156</v>
      </c>
      <c r="DA53" s="543">
        <v>0</v>
      </c>
      <c r="DB53" s="545">
        <v>0</v>
      </c>
      <c r="DC53" s="545">
        <v>0</v>
      </c>
      <c r="DD53" s="545">
        <v>0</v>
      </c>
      <c r="DE53" s="545">
        <v>0</v>
      </c>
      <c r="DF53" s="545">
        <v>2848</v>
      </c>
      <c r="DG53" s="549">
        <v>0</v>
      </c>
      <c r="DH53" s="549">
        <v>0</v>
      </c>
      <c r="DI53" s="759">
        <v>19299794</v>
      </c>
      <c r="DJ53" s="760">
        <v>0</v>
      </c>
      <c r="DK53" s="549">
        <v>2888</v>
      </c>
      <c r="DL53" s="549">
        <v>0</v>
      </c>
      <c r="DM53" s="549">
        <v>0</v>
      </c>
      <c r="DN53" s="549">
        <v>26688</v>
      </c>
      <c r="DO53" s="549">
        <v>11229209</v>
      </c>
      <c r="DP53" s="549">
        <v>298579</v>
      </c>
      <c r="DQ53" s="549">
        <v>11557364</v>
      </c>
      <c r="DR53" s="549">
        <v>30857158</v>
      </c>
      <c r="DS53" s="549">
        <v>31820470</v>
      </c>
      <c r="DT53" s="549">
        <v>43377834</v>
      </c>
      <c r="DU53" s="549">
        <v>62677628</v>
      </c>
      <c r="DV53" s="549">
        <v>-27100627</v>
      </c>
      <c r="DW53" s="761">
        <v>16277207</v>
      </c>
      <c r="DX53" s="762">
        <v>35577001</v>
      </c>
    </row>
    <row r="54" spans="2:128" ht="12.75" thickBot="1">
      <c r="B54" s="756" t="s">
        <v>491</v>
      </c>
      <c r="C54" s="764" t="s">
        <v>707</v>
      </c>
      <c r="D54" s="497">
        <v>0</v>
      </c>
      <c r="E54" s="498">
        <v>0</v>
      </c>
      <c r="F54" s="498">
        <v>0</v>
      </c>
      <c r="G54" s="498">
        <v>0</v>
      </c>
      <c r="H54" s="509">
        <v>0</v>
      </c>
      <c r="I54" s="510">
        <f>SUM(H51:H54)</f>
        <v>0</v>
      </c>
      <c r="J54" s="549">
        <v>0</v>
      </c>
      <c r="K54" s="549">
        <v>0</v>
      </c>
      <c r="L54" s="549">
        <v>0</v>
      </c>
      <c r="M54" s="549">
        <v>0</v>
      </c>
      <c r="N54" s="549">
        <v>0</v>
      </c>
      <c r="O54" s="549">
        <v>0</v>
      </c>
      <c r="P54" s="549">
        <v>0</v>
      </c>
      <c r="Q54" s="549">
        <v>0</v>
      </c>
      <c r="R54" s="549">
        <v>0</v>
      </c>
      <c r="S54" s="549">
        <v>0</v>
      </c>
      <c r="T54" s="549">
        <v>0</v>
      </c>
      <c r="U54" s="549">
        <v>0</v>
      </c>
      <c r="V54" s="549">
        <v>0</v>
      </c>
      <c r="W54" s="501">
        <v>0</v>
      </c>
      <c r="X54" s="549">
        <v>0</v>
      </c>
      <c r="Y54" s="549">
        <v>0</v>
      </c>
      <c r="Z54" s="549">
        <v>0</v>
      </c>
      <c r="AA54" s="549">
        <v>0</v>
      </c>
      <c r="AB54" s="549">
        <v>0</v>
      </c>
      <c r="AC54" s="549">
        <v>0</v>
      </c>
      <c r="AD54" s="549">
        <v>0</v>
      </c>
      <c r="AE54" s="549">
        <v>0</v>
      </c>
      <c r="AF54" s="549">
        <v>0</v>
      </c>
      <c r="AG54" s="549">
        <v>0</v>
      </c>
      <c r="AH54" s="758">
        <v>0</v>
      </c>
      <c r="AI54" s="758">
        <v>0</v>
      </c>
      <c r="AJ54" s="758">
        <v>0</v>
      </c>
      <c r="AK54" s="549">
        <v>0</v>
      </c>
      <c r="AL54" s="549">
        <v>0</v>
      </c>
      <c r="AM54" s="549">
        <v>0</v>
      </c>
      <c r="AN54" s="549">
        <v>0</v>
      </c>
      <c r="AO54" s="549">
        <v>0</v>
      </c>
      <c r="AP54" s="549">
        <v>0</v>
      </c>
      <c r="AQ54" s="549">
        <v>0</v>
      </c>
      <c r="AR54" s="549">
        <v>0</v>
      </c>
      <c r="AS54" s="549">
        <v>0</v>
      </c>
      <c r="AT54" s="549">
        <v>0</v>
      </c>
      <c r="AU54" s="549">
        <v>0</v>
      </c>
      <c r="AV54" s="549">
        <v>0</v>
      </c>
      <c r="AW54" s="549">
        <v>0</v>
      </c>
      <c r="AX54" s="549">
        <v>0</v>
      </c>
      <c r="AY54" s="549">
        <v>0</v>
      </c>
      <c r="AZ54" s="549">
        <v>26428</v>
      </c>
      <c r="BA54" s="550">
        <v>0</v>
      </c>
      <c r="BB54" s="550">
        <v>0</v>
      </c>
      <c r="BC54" s="550">
        <v>0</v>
      </c>
      <c r="BD54" s="550">
        <v>0</v>
      </c>
      <c r="BE54" s="551">
        <v>0</v>
      </c>
      <c r="BF54" s="551">
        <v>0</v>
      </c>
      <c r="BG54" s="552">
        <v>0</v>
      </c>
      <c r="BH54" s="552">
        <v>0</v>
      </c>
      <c r="BI54" s="553">
        <v>0</v>
      </c>
      <c r="BJ54" s="553">
        <v>0</v>
      </c>
      <c r="BK54" s="553">
        <v>0</v>
      </c>
      <c r="BL54" s="553">
        <v>0</v>
      </c>
      <c r="BM54" s="553">
        <v>0</v>
      </c>
      <c r="BN54" s="554">
        <v>0</v>
      </c>
      <c r="BO54" s="501">
        <v>0</v>
      </c>
      <c r="BP54" s="501">
        <v>0</v>
      </c>
      <c r="BQ54" s="555">
        <v>0</v>
      </c>
      <c r="BR54" s="555">
        <v>0</v>
      </c>
      <c r="BS54" s="555">
        <v>0</v>
      </c>
      <c r="BT54" s="555">
        <v>0</v>
      </c>
      <c r="BU54" s="556">
        <v>0</v>
      </c>
      <c r="BV54" s="556">
        <v>0</v>
      </c>
      <c r="BW54" s="557">
        <v>0</v>
      </c>
      <c r="BX54" s="557">
        <v>0</v>
      </c>
      <c r="BY54" s="549">
        <v>0</v>
      </c>
      <c r="BZ54" s="549">
        <v>0</v>
      </c>
      <c r="CA54" s="538">
        <v>0</v>
      </c>
      <c r="CB54" s="538">
        <v>0</v>
      </c>
      <c r="CC54" s="538">
        <v>0</v>
      </c>
      <c r="CD54" s="539">
        <v>0</v>
      </c>
      <c r="CE54" s="539">
        <v>0</v>
      </c>
      <c r="CF54" s="539">
        <v>0</v>
      </c>
      <c r="CG54" s="539">
        <v>0</v>
      </c>
      <c r="CH54" s="539">
        <v>0</v>
      </c>
      <c r="CI54" s="539">
        <v>0</v>
      </c>
      <c r="CJ54" s="539">
        <v>0</v>
      </c>
      <c r="CK54" s="539">
        <v>0</v>
      </c>
      <c r="CL54" s="540">
        <v>0</v>
      </c>
      <c r="CM54" s="540">
        <v>0</v>
      </c>
      <c r="CN54" s="540">
        <v>0</v>
      </c>
      <c r="CO54" s="540">
        <v>0</v>
      </c>
      <c r="CP54" s="540">
        <v>0</v>
      </c>
      <c r="CQ54" s="549">
        <v>0</v>
      </c>
      <c r="CR54" s="541">
        <v>0</v>
      </c>
      <c r="CS54" s="541">
        <v>0</v>
      </c>
      <c r="CT54" s="542">
        <v>0</v>
      </c>
      <c r="CU54" s="542">
        <v>0</v>
      </c>
      <c r="CV54" s="542">
        <v>0</v>
      </c>
      <c r="CW54" s="549">
        <v>0</v>
      </c>
      <c r="CX54" s="543">
        <v>0</v>
      </c>
      <c r="CY54" s="543">
        <v>66267</v>
      </c>
      <c r="CZ54" s="543">
        <v>286475</v>
      </c>
      <c r="DA54" s="543">
        <v>0</v>
      </c>
      <c r="DB54" s="545">
        <v>66886</v>
      </c>
      <c r="DC54" s="545">
        <v>0</v>
      </c>
      <c r="DD54" s="545">
        <v>0</v>
      </c>
      <c r="DE54" s="545">
        <v>0</v>
      </c>
      <c r="DF54" s="545">
        <v>708</v>
      </c>
      <c r="DG54" s="549">
        <v>343430</v>
      </c>
      <c r="DH54" s="549">
        <v>0</v>
      </c>
      <c r="DI54" s="759">
        <v>790194</v>
      </c>
      <c r="DJ54" s="760">
        <v>32407</v>
      </c>
      <c r="DK54" s="549">
        <v>273178</v>
      </c>
      <c r="DL54" s="549">
        <v>339</v>
      </c>
      <c r="DM54" s="549">
        <v>0</v>
      </c>
      <c r="DN54" s="549">
        <v>193138</v>
      </c>
      <c r="DO54" s="549">
        <v>17749751</v>
      </c>
      <c r="DP54" s="549">
        <v>22521</v>
      </c>
      <c r="DQ54" s="549">
        <v>18271334</v>
      </c>
      <c r="DR54" s="549">
        <v>19061528</v>
      </c>
      <c r="DS54" s="549">
        <v>318725</v>
      </c>
      <c r="DT54" s="549">
        <v>18590059</v>
      </c>
      <c r="DU54" s="549">
        <v>19380253</v>
      </c>
      <c r="DV54" s="549">
        <v>-18534615</v>
      </c>
      <c r="DW54" s="761">
        <v>55444</v>
      </c>
      <c r="DX54" s="762">
        <v>845638</v>
      </c>
    </row>
    <row r="55" spans="2:128">
      <c r="B55" s="770" t="s">
        <v>492</v>
      </c>
      <c r="C55" s="771" t="s">
        <v>708</v>
      </c>
      <c r="D55" s="497">
        <v>0</v>
      </c>
      <c r="E55" s="498">
        <v>1209</v>
      </c>
      <c r="F55" s="498">
        <v>0</v>
      </c>
      <c r="G55" s="498">
        <v>0</v>
      </c>
      <c r="H55" s="499">
        <v>19668</v>
      </c>
      <c r="I55" s="500"/>
      <c r="J55" s="550">
        <v>0</v>
      </c>
      <c r="K55" s="550">
        <v>2559</v>
      </c>
      <c r="L55" s="550">
        <v>0</v>
      </c>
      <c r="M55" s="550">
        <v>0</v>
      </c>
      <c r="N55" s="550">
        <v>0</v>
      </c>
      <c r="O55" s="550">
        <v>0</v>
      </c>
      <c r="P55" s="550">
        <v>0</v>
      </c>
      <c r="Q55" s="550">
        <v>0</v>
      </c>
      <c r="R55" s="550">
        <v>0</v>
      </c>
      <c r="S55" s="550">
        <v>2039</v>
      </c>
      <c r="T55" s="550">
        <v>4022</v>
      </c>
      <c r="U55" s="550">
        <v>0</v>
      </c>
      <c r="V55" s="550">
        <v>0</v>
      </c>
      <c r="W55" s="501">
        <v>0</v>
      </c>
      <c r="X55" s="550">
        <v>0</v>
      </c>
      <c r="Y55" s="550">
        <v>0</v>
      </c>
      <c r="Z55" s="550">
        <v>0</v>
      </c>
      <c r="AA55" s="550">
        <v>0</v>
      </c>
      <c r="AB55" s="550">
        <v>0</v>
      </c>
      <c r="AC55" s="550">
        <v>0</v>
      </c>
      <c r="AD55" s="550">
        <v>0</v>
      </c>
      <c r="AE55" s="550">
        <v>0</v>
      </c>
      <c r="AF55" s="550">
        <v>0</v>
      </c>
      <c r="AG55" s="550">
        <v>0</v>
      </c>
      <c r="AH55" s="772">
        <v>468</v>
      </c>
      <c r="AI55" s="772">
        <v>0</v>
      </c>
      <c r="AJ55" s="772">
        <v>0</v>
      </c>
      <c r="AK55" s="550">
        <v>0</v>
      </c>
      <c r="AL55" s="550">
        <v>491</v>
      </c>
      <c r="AM55" s="550">
        <v>0</v>
      </c>
      <c r="AN55" s="550">
        <v>0</v>
      </c>
      <c r="AO55" s="550">
        <v>0</v>
      </c>
      <c r="AP55" s="550">
        <v>0</v>
      </c>
      <c r="AQ55" s="550">
        <v>0</v>
      </c>
      <c r="AR55" s="550">
        <v>0</v>
      </c>
      <c r="AS55" s="550">
        <v>0</v>
      </c>
      <c r="AT55" s="550">
        <v>2191</v>
      </c>
      <c r="AU55" s="550">
        <v>388756</v>
      </c>
      <c r="AV55" s="550">
        <v>19961</v>
      </c>
      <c r="AW55" s="550">
        <v>1252327</v>
      </c>
      <c r="AX55" s="550">
        <v>1620684</v>
      </c>
      <c r="AY55" s="550">
        <v>36667</v>
      </c>
      <c r="AZ55" s="550">
        <v>23675</v>
      </c>
      <c r="BA55" s="550">
        <v>9367232</v>
      </c>
      <c r="BB55" s="550">
        <v>562120</v>
      </c>
      <c r="BC55" s="550">
        <v>76451</v>
      </c>
      <c r="BD55" s="550">
        <v>38595</v>
      </c>
      <c r="BE55" s="551">
        <v>20682</v>
      </c>
      <c r="BF55" s="551">
        <v>133</v>
      </c>
      <c r="BG55" s="552">
        <v>0</v>
      </c>
      <c r="BH55" s="552">
        <v>33283</v>
      </c>
      <c r="BI55" s="553">
        <v>0</v>
      </c>
      <c r="BJ55" s="553">
        <v>0</v>
      </c>
      <c r="BK55" s="553">
        <v>187703</v>
      </c>
      <c r="BL55" s="553">
        <v>4300310</v>
      </c>
      <c r="BM55" s="553">
        <v>12222</v>
      </c>
      <c r="BN55" s="554">
        <v>67639</v>
      </c>
      <c r="BO55" s="501">
        <v>4014</v>
      </c>
      <c r="BP55" s="501">
        <v>0</v>
      </c>
      <c r="BQ55" s="555">
        <v>676861</v>
      </c>
      <c r="BR55" s="555">
        <v>341105</v>
      </c>
      <c r="BS55" s="555">
        <v>437553</v>
      </c>
      <c r="BT55" s="555">
        <v>209420</v>
      </c>
      <c r="BU55" s="556">
        <v>0</v>
      </c>
      <c r="BV55" s="556">
        <v>0</v>
      </c>
      <c r="BW55" s="557">
        <v>0</v>
      </c>
      <c r="BX55" s="557">
        <v>0</v>
      </c>
      <c r="BY55" s="550">
        <v>142</v>
      </c>
      <c r="BZ55" s="550">
        <v>0</v>
      </c>
      <c r="CA55" s="538">
        <v>0</v>
      </c>
      <c r="CB55" s="538">
        <v>0</v>
      </c>
      <c r="CC55" s="538">
        <v>0</v>
      </c>
      <c r="CD55" s="539">
        <v>2448</v>
      </c>
      <c r="CE55" s="539">
        <v>0</v>
      </c>
      <c r="CF55" s="539">
        <v>2282</v>
      </c>
      <c r="CG55" s="539">
        <v>0</v>
      </c>
      <c r="CH55" s="539">
        <v>0</v>
      </c>
      <c r="CI55" s="539">
        <v>0</v>
      </c>
      <c r="CJ55" s="539">
        <v>1122</v>
      </c>
      <c r="CK55" s="539">
        <v>0</v>
      </c>
      <c r="CL55" s="540">
        <v>86</v>
      </c>
      <c r="CM55" s="540">
        <v>0</v>
      </c>
      <c r="CN55" s="540">
        <v>0</v>
      </c>
      <c r="CO55" s="540">
        <v>0</v>
      </c>
      <c r="CP55" s="540">
        <v>0</v>
      </c>
      <c r="CQ55" s="550">
        <v>360</v>
      </c>
      <c r="CR55" s="541">
        <v>0</v>
      </c>
      <c r="CS55" s="541">
        <v>0</v>
      </c>
      <c r="CT55" s="542">
        <v>0</v>
      </c>
      <c r="CU55" s="542">
        <v>0</v>
      </c>
      <c r="CV55" s="542">
        <v>0</v>
      </c>
      <c r="CW55" s="550">
        <v>0</v>
      </c>
      <c r="CX55" s="543">
        <v>0</v>
      </c>
      <c r="CY55" s="543">
        <v>0</v>
      </c>
      <c r="CZ55" s="543">
        <v>1953461</v>
      </c>
      <c r="DA55" s="543">
        <v>43</v>
      </c>
      <c r="DB55" s="545">
        <v>0</v>
      </c>
      <c r="DC55" s="545">
        <v>0</v>
      </c>
      <c r="DD55" s="545">
        <v>0</v>
      </c>
      <c r="DE55" s="545">
        <v>0</v>
      </c>
      <c r="DF55" s="545">
        <v>0</v>
      </c>
      <c r="DG55" s="550">
        <v>0</v>
      </c>
      <c r="DH55" s="550">
        <v>4703</v>
      </c>
      <c r="DI55" s="773">
        <v>21674687</v>
      </c>
      <c r="DJ55" s="774">
        <v>470</v>
      </c>
      <c r="DK55" s="550">
        <v>151546</v>
      </c>
      <c r="DL55" s="550">
        <v>0</v>
      </c>
      <c r="DM55" s="550">
        <v>0</v>
      </c>
      <c r="DN55" s="550">
        <v>429867</v>
      </c>
      <c r="DO55" s="550">
        <v>15493364</v>
      </c>
      <c r="DP55" s="550">
        <v>800025</v>
      </c>
      <c r="DQ55" s="550">
        <v>16875272</v>
      </c>
      <c r="DR55" s="550">
        <v>38549959</v>
      </c>
      <c r="DS55" s="550">
        <v>47761204</v>
      </c>
      <c r="DT55" s="550">
        <v>64636476</v>
      </c>
      <c r="DU55" s="550">
        <v>86311163</v>
      </c>
      <c r="DV55" s="550">
        <v>-31467680</v>
      </c>
      <c r="DW55" s="775">
        <v>33168796</v>
      </c>
      <c r="DX55" s="776">
        <v>54843483</v>
      </c>
    </row>
    <row r="56" spans="2:128">
      <c r="B56" s="777" t="s">
        <v>493</v>
      </c>
      <c r="C56" s="778" t="s">
        <v>617</v>
      </c>
      <c r="D56" s="571">
        <v>0</v>
      </c>
      <c r="E56" s="572">
        <v>0</v>
      </c>
      <c r="F56" s="572">
        <v>0</v>
      </c>
      <c r="G56" s="572">
        <v>0</v>
      </c>
      <c r="H56" s="573">
        <v>0</v>
      </c>
      <c r="I56" s="574"/>
      <c r="J56" s="586">
        <v>0</v>
      </c>
      <c r="K56" s="586">
        <v>0</v>
      </c>
      <c r="L56" s="586">
        <v>0</v>
      </c>
      <c r="M56" s="586">
        <v>0</v>
      </c>
      <c r="N56" s="586">
        <v>0</v>
      </c>
      <c r="O56" s="586">
        <v>0</v>
      </c>
      <c r="P56" s="586">
        <v>0</v>
      </c>
      <c r="Q56" s="586">
        <v>0</v>
      </c>
      <c r="R56" s="586">
        <v>0</v>
      </c>
      <c r="S56" s="586">
        <v>0</v>
      </c>
      <c r="T56" s="586">
        <v>0</v>
      </c>
      <c r="U56" s="586">
        <v>0</v>
      </c>
      <c r="V56" s="586">
        <v>0</v>
      </c>
      <c r="W56" s="517">
        <v>0</v>
      </c>
      <c r="X56" s="586">
        <v>0</v>
      </c>
      <c r="Y56" s="586">
        <v>0</v>
      </c>
      <c r="Z56" s="586">
        <v>0</v>
      </c>
      <c r="AA56" s="586">
        <v>0</v>
      </c>
      <c r="AB56" s="586">
        <v>0</v>
      </c>
      <c r="AC56" s="586">
        <v>0</v>
      </c>
      <c r="AD56" s="586">
        <v>0</v>
      </c>
      <c r="AE56" s="586">
        <v>0</v>
      </c>
      <c r="AF56" s="586">
        <v>0</v>
      </c>
      <c r="AG56" s="586">
        <v>0</v>
      </c>
      <c r="AH56" s="779">
        <v>0</v>
      </c>
      <c r="AI56" s="779">
        <v>0</v>
      </c>
      <c r="AJ56" s="779">
        <v>0</v>
      </c>
      <c r="AK56" s="586">
        <v>0</v>
      </c>
      <c r="AL56" s="586">
        <v>0</v>
      </c>
      <c r="AM56" s="586">
        <v>0</v>
      </c>
      <c r="AN56" s="586">
        <v>0</v>
      </c>
      <c r="AO56" s="586">
        <v>0</v>
      </c>
      <c r="AP56" s="586">
        <v>0</v>
      </c>
      <c r="AQ56" s="586">
        <v>0</v>
      </c>
      <c r="AR56" s="586">
        <v>0</v>
      </c>
      <c r="AS56" s="586">
        <v>0</v>
      </c>
      <c r="AT56" s="586">
        <v>0</v>
      </c>
      <c r="AU56" s="586">
        <v>0</v>
      </c>
      <c r="AV56" s="586">
        <v>0</v>
      </c>
      <c r="AW56" s="586">
        <v>145179</v>
      </c>
      <c r="AX56" s="586">
        <v>2505339</v>
      </c>
      <c r="AY56" s="586">
        <v>121901</v>
      </c>
      <c r="AZ56" s="586">
        <v>13042</v>
      </c>
      <c r="BA56" s="586">
        <v>1016259</v>
      </c>
      <c r="BB56" s="586">
        <v>6686190</v>
      </c>
      <c r="BC56" s="586">
        <v>0</v>
      </c>
      <c r="BD56" s="586">
        <v>0</v>
      </c>
      <c r="BE56" s="587">
        <v>1965</v>
      </c>
      <c r="BF56" s="587">
        <v>4</v>
      </c>
      <c r="BG56" s="588">
        <v>0</v>
      </c>
      <c r="BH56" s="588">
        <v>8873</v>
      </c>
      <c r="BI56" s="589">
        <v>0</v>
      </c>
      <c r="BJ56" s="589">
        <v>0</v>
      </c>
      <c r="BK56" s="589">
        <v>81</v>
      </c>
      <c r="BL56" s="589">
        <v>5078927</v>
      </c>
      <c r="BM56" s="589">
        <v>3010</v>
      </c>
      <c r="BN56" s="590">
        <v>111394</v>
      </c>
      <c r="BO56" s="517">
        <v>0</v>
      </c>
      <c r="BP56" s="517">
        <v>0</v>
      </c>
      <c r="BQ56" s="591">
        <v>167575</v>
      </c>
      <c r="BR56" s="591">
        <v>12041</v>
      </c>
      <c r="BS56" s="591">
        <v>415206</v>
      </c>
      <c r="BT56" s="591">
        <v>129385</v>
      </c>
      <c r="BU56" s="592">
        <v>0</v>
      </c>
      <c r="BV56" s="592">
        <v>0</v>
      </c>
      <c r="BW56" s="593">
        <v>0</v>
      </c>
      <c r="BX56" s="593">
        <v>0</v>
      </c>
      <c r="BY56" s="586">
        <v>0</v>
      </c>
      <c r="BZ56" s="586">
        <v>0</v>
      </c>
      <c r="CA56" s="594">
        <v>0</v>
      </c>
      <c r="CB56" s="594">
        <v>0</v>
      </c>
      <c r="CC56" s="594">
        <v>0</v>
      </c>
      <c r="CD56" s="575">
        <v>1350</v>
      </c>
      <c r="CE56" s="575">
        <v>0</v>
      </c>
      <c r="CF56" s="575">
        <v>0</v>
      </c>
      <c r="CG56" s="575">
        <v>0</v>
      </c>
      <c r="CH56" s="575">
        <v>0</v>
      </c>
      <c r="CI56" s="575">
        <v>0</v>
      </c>
      <c r="CJ56" s="575">
        <v>0</v>
      </c>
      <c r="CK56" s="575">
        <v>0</v>
      </c>
      <c r="CL56" s="576">
        <v>0</v>
      </c>
      <c r="CM56" s="576">
        <v>0</v>
      </c>
      <c r="CN56" s="576">
        <v>2396</v>
      </c>
      <c r="CO56" s="576">
        <v>0</v>
      </c>
      <c r="CP56" s="576">
        <v>0</v>
      </c>
      <c r="CQ56" s="586">
        <v>1122915</v>
      </c>
      <c r="CR56" s="577">
        <v>0</v>
      </c>
      <c r="CS56" s="577">
        <v>0</v>
      </c>
      <c r="CT56" s="578">
        <v>0</v>
      </c>
      <c r="CU56" s="578">
        <v>0</v>
      </c>
      <c r="CV56" s="578">
        <v>0</v>
      </c>
      <c r="CW56" s="586">
        <v>0</v>
      </c>
      <c r="CX56" s="579">
        <v>0</v>
      </c>
      <c r="CY56" s="579">
        <v>0</v>
      </c>
      <c r="CZ56" s="579">
        <v>823560</v>
      </c>
      <c r="DA56" s="579">
        <v>47828</v>
      </c>
      <c r="DB56" s="581">
        <v>0</v>
      </c>
      <c r="DC56" s="581">
        <v>0</v>
      </c>
      <c r="DD56" s="581">
        <v>0</v>
      </c>
      <c r="DE56" s="581">
        <v>0</v>
      </c>
      <c r="DF56" s="581">
        <v>0</v>
      </c>
      <c r="DG56" s="586">
        <v>0</v>
      </c>
      <c r="DH56" s="586">
        <v>0</v>
      </c>
      <c r="DI56" s="780">
        <v>18414420</v>
      </c>
      <c r="DJ56" s="781">
        <v>37</v>
      </c>
      <c r="DK56" s="586">
        <v>0</v>
      </c>
      <c r="DL56" s="586">
        <v>0</v>
      </c>
      <c r="DM56" s="586">
        <v>0</v>
      </c>
      <c r="DN56" s="586">
        <v>1226414</v>
      </c>
      <c r="DO56" s="586">
        <v>10134899</v>
      </c>
      <c r="DP56" s="586">
        <v>-129666</v>
      </c>
      <c r="DQ56" s="586">
        <v>11231684</v>
      </c>
      <c r="DR56" s="586">
        <v>29646104</v>
      </c>
      <c r="DS56" s="586">
        <v>29797332</v>
      </c>
      <c r="DT56" s="586">
        <v>41029016</v>
      </c>
      <c r="DU56" s="586">
        <v>59443436</v>
      </c>
      <c r="DV56" s="586">
        <v>-23845516</v>
      </c>
      <c r="DW56" s="782">
        <v>17183500</v>
      </c>
      <c r="DX56" s="783">
        <v>35597920</v>
      </c>
    </row>
    <row r="57" spans="2:128">
      <c r="B57" s="770" t="s">
        <v>494</v>
      </c>
      <c r="C57" s="784" t="s">
        <v>709</v>
      </c>
      <c r="D57" s="497">
        <v>262</v>
      </c>
      <c r="E57" s="498">
        <v>1221</v>
      </c>
      <c r="F57" s="498">
        <v>6</v>
      </c>
      <c r="G57" s="498">
        <v>0</v>
      </c>
      <c r="H57" s="507">
        <v>14841</v>
      </c>
      <c r="I57" s="508"/>
      <c r="J57" s="550">
        <v>0</v>
      </c>
      <c r="K57" s="550">
        <v>1194</v>
      </c>
      <c r="L57" s="550">
        <v>0</v>
      </c>
      <c r="M57" s="550">
        <v>0</v>
      </c>
      <c r="N57" s="550">
        <v>0</v>
      </c>
      <c r="O57" s="550">
        <v>0</v>
      </c>
      <c r="P57" s="550">
        <v>0</v>
      </c>
      <c r="Q57" s="550">
        <v>0</v>
      </c>
      <c r="R57" s="550">
        <v>0</v>
      </c>
      <c r="S57" s="550">
        <v>28</v>
      </c>
      <c r="T57" s="550">
        <v>7061</v>
      </c>
      <c r="U57" s="550">
        <v>0</v>
      </c>
      <c r="V57" s="550">
        <v>0</v>
      </c>
      <c r="W57" s="501">
        <v>78</v>
      </c>
      <c r="X57" s="550">
        <v>0</v>
      </c>
      <c r="Y57" s="550">
        <v>361</v>
      </c>
      <c r="Z57" s="550">
        <v>0</v>
      </c>
      <c r="AA57" s="550">
        <v>0</v>
      </c>
      <c r="AB57" s="550">
        <v>0</v>
      </c>
      <c r="AC57" s="550">
        <v>0</v>
      </c>
      <c r="AD57" s="550">
        <v>116</v>
      </c>
      <c r="AE57" s="550">
        <v>386</v>
      </c>
      <c r="AF57" s="550">
        <v>0</v>
      </c>
      <c r="AG57" s="550">
        <v>0</v>
      </c>
      <c r="AH57" s="772">
        <v>415</v>
      </c>
      <c r="AI57" s="772">
        <v>0</v>
      </c>
      <c r="AJ57" s="772">
        <v>0</v>
      </c>
      <c r="AK57" s="550">
        <v>0</v>
      </c>
      <c r="AL57" s="550">
        <v>0</v>
      </c>
      <c r="AM57" s="550">
        <v>0</v>
      </c>
      <c r="AN57" s="550">
        <v>52</v>
      </c>
      <c r="AO57" s="550">
        <v>0</v>
      </c>
      <c r="AP57" s="550">
        <v>0</v>
      </c>
      <c r="AQ57" s="550">
        <v>0</v>
      </c>
      <c r="AR57" s="550">
        <v>0</v>
      </c>
      <c r="AS57" s="550">
        <v>0</v>
      </c>
      <c r="AT57" s="550">
        <v>1405</v>
      </c>
      <c r="AU57" s="550">
        <v>188</v>
      </c>
      <c r="AV57" s="550">
        <v>11303</v>
      </c>
      <c r="AW57" s="550">
        <v>13453</v>
      </c>
      <c r="AX57" s="550">
        <v>53701</v>
      </c>
      <c r="AY57" s="550">
        <v>12940</v>
      </c>
      <c r="AZ57" s="550">
        <v>2195</v>
      </c>
      <c r="BA57" s="550">
        <v>141928</v>
      </c>
      <c r="BB57" s="550">
        <v>50197</v>
      </c>
      <c r="BC57" s="550">
        <v>371026</v>
      </c>
      <c r="BD57" s="550">
        <v>4745</v>
      </c>
      <c r="BE57" s="551">
        <v>13177</v>
      </c>
      <c r="BF57" s="551">
        <v>8</v>
      </c>
      <c r="BG57" s="552">
        <v>491015</v>
      </c>
      <c r="BH57" s="552">
        <v>82245</v>
      </c>
      <c r="BI57" s="553">
        <v>0</v>
      </c>
      <c r="BJ57" s="553">
        <v>0</v>
      </c>
      <c r="BK57" s="553">
        <v>7484</v>
      </c>
      <c r="BL57" s="553">
        <v>225542</v>
      </c>
      <c r="BM57" s="553">
        <v>4733</v>
      </c>
      <c r="BN57" s="554">
        <v>20328</v>
      </c>
      <c r="BO57" s="501">
        <v>14661</v>
      </c>
      <c r="BP57" s="501">
        <v>0</v>
      </c>
      <c r="BQ57" s="555">
        <v>632834</v>
      </c>
      <c r="BR57" s="555">
        <v>102770</v>
      </c>
      <c r="BS57" s="555">
        <v>81830</v>
      </c>
      <c r="BT57" s="555">
        <v>31888</v>
      </c>
      <c r="BU57" s="556">
        <v>857</v>
      </c>
      <c r="BV57" s="556">
        <v>0</v>
      </c>
      <c r="BW57" s="557">
        <v>2135</v>
      </c>
      <c r="BX57" s="557">
        <v>0</v>
      </c>
      <c r="BY57" s="550">
        <v>132328</v>
      </c>
      <c r="BZ57" s="550">
        <v>1226</v>
      </c>
      <c r="CA57" s="538">
        <v>2012</v>
      </c>
      <c r="CB57" s="538">
        <v>659</v>
      </c>
      <c r="CC57" s="538">
        <v>0</v>
      </c>
      <c r="CD57" s="539">
        <v>2989</v>
      </c>
      <c r="CE57" s="539">
        <v>1903</v>
      </c>
      <c r="CF57" s="539">
        <v>18630</v>
      </c>
      <c r="CG57" s="539">
        <v>4350</v>
      </c>
      <c r="CH57" s="539">
        <v>866</v>
      </c>
      <c r="CI57" s="539">
        <v>26</v>
      </c>
      <c r="CJ57" s="539">
        <v>445</v>
      </c>
      <c r="CK57" s="539">
        <v>18432</v>
      </c>
      <c r="CL57" s="540">
        <v>0</v>
      </c>
      <c r="CM57" s="540">
        <v>9425</v>
      </c>
      <c r="CN57" s="540">
        <v>729</v>
      </c>
      <c r="CO57" s="540">
        <v>0</v>
      </c>
      <c r="CP57" s="540">
        <v>4583</v>
      </c>
      <c r="CQ57" s="550">
        <v>30389</v>
      </c>
      <c r="CR57" s="541">
        <v>52234</v>
      </c>
      <c r="CS57" s="541">
        <v>8410</v>
      </c>
      <c r="CT57" s="542">
        <v>17187</v>
      </c>
      <c r="CU57" s="542">
        <v>116</v>
      </c>
      <c r="CV57" s="542">
        <v>293</v>
      </c>
      <c r="CW57" s="550">
        <v>0</v>
      </c>
      <c r="CX57" s="543">
        <v>0</v>
      </c>
      <c r="CY57" s="543">
        <v>143</v>
      </c>
      <c r="CZ57" s="543">
        <v>233447</v>
      </c>
      <c r="DA57" s="543">
        <v>3891</v>
      </c>
      <c r="DB57" s="545">
        <v>47148</v>
      </c>
      <c r="DC57" s="545">
        <v>2536</v>
      </c>
      <c r="DD57" s="545">
        <v>3832</v>
      </c>
      <c r="DE57" s="545">
        <v>742</v>
      </c>
      <c r="DF57" s="545">
        <v>1888</v>
      </c>
      <c r="DG57" s="550">
        <v>0</v>
      </c>
      <c r="DH57" s="550">
        <v>3819</v>
      </c>
      <c r="DI57" s="773">
        <v>3005287</v>
      </c>
      <c r="DJ57" s="774">
        <v>50363</v>
      </c>
      <c r="DK57" s="550">
        <v>3475060</v>
      </c>
      <c r="DL57" s="550">
        <v>0</v>
      </c>
      <c r="DM57" s="550">
        <v>0</v>
      </c>
      <c r="DN57" s="550">
        <v>283927</v>
      </c>
      <c r="DO57" s="550">
        <v>1742671</v>
      </c>
      <c r="DP57" s="550">
        <v>-122645</v>
      </c>
      <c r="DQ57" s="550">
        <v>5429376</v>
      </c>
      <c r="DR57" s="550">
        <v>8434663</v>
      </c>
      <c r="DS57" s="550">
        <v>7433041</v>
      </c>
      <c r="DT57" s="550">
        <v>12862417</v>
      </c>
      <c r="DU57" s="550">
        <v>15867704</v>
      </c>
      <c r="DV57" s="550">
        <v>-6367118</v>
      </c>
      <c r="DW57" s="775">
        <v>6495299</v>
      </c>
      <c r="DX57" s="776">
        <v>9500586</v>
      </c>
    </row>
    <row r="58" spans="2:128" ht="12.75" thickBot="1">
      <c r="B58" s="770" t="s">
        <v>495</v>
      </c>
      <c r="C58" s="784" t="s">
        <v>710</v>
      </c>
      <c r="D58" s="497">
        <v>0</v>
      </c>
      <c r="E58" s="498">
        <v>0</v>
      </c>
      <c r="F58" s="498">
        <v>0</v>
      </c>
      <c r="G58" s="498">
        <v>0</v>
      </c>
      <c r="H58" s="509">
        <v>0</v>
      </c>
      <c r="I58" s="510">
        <f>SUM(H55:H58)</f>
        <v>34509</v>
      </c>
      <c r="J58" s="550">
        <v>0</v>
      </c>
      <c r="K58" s="550">
        <v>0</v>
      </c>
      <c r="L58" s="550">
        <v>0</v>
      </c>
      <c r="M58" s="550">
        <v>0</v>
      </c>
      <c r="N58" s="550">
        <v>0</v>
      </c>
      <c r="O58" s="550">
        <v>0</v>
      </c>
      <c r="P58" s="550">
        <v>0</v>
      </c>
      <c r="Q58" s="550">
        <v>0</v>
      </c>
      <c r="R58" s="550">
        <v>0</v>
      </c>
      <c r="S58" s="550">
        <v>0</v>
      </c>
      <c r="T58" s="550">
        <v>0</v>
      </c>
      <c r="U58" s="550">
        <v>0</v>
      </c>
      <c r="V58" s="550">
        <v>0</v>
      </c>
      <c r="W58" s="501">
        <v>0</v>
      </c>
      <c r="X58" s="550">
        <v>0</v>
      </c>
      <c r="Y58" s="550">
        <v>0</v>
      </c>
      <c r="Z58" s="550">
        <v>0</v>
      </c>
      <c r="AA58" s="550">
        <v>0</v>
      </c>
      <c r="AB58" s="550">
        <v>0</v>
      </c>
      <c r="AC58" s="550">
        <v>0</v>
      </c>
      <c r="AD58" s="550">
        <v>0</v>
      </c>
      <c r="AE58" s="550">
        <v>0</v>
      </c>
      <c r="AF58" s="550">
        <v>0</v>
      </c>
      <c r="AG58" s="550">
        <v>0</v>
      </c>
      <c r="AH58" s="772">
        <v>2050</v>
      </c>
      <c r="AI58" s="772">
        <v>0</v>
      </c>
      <c r="AJ58" s="772">
        <v>0</v>
      </c>
      <c r="AK58" s="550">
        <v>0</v>
      </c>
      <c r="AL58" s="550">
        <v>0</v>
      </c>
      <c r="AM58" s="550">
        <v>0</v>
      </c>
      <c r="AN58" s="550">
        <v>0</v>
      </c>
      <c r="AO58" s="550">
        <v>0</v>
      </c>
      <c r="AP58" s="550">
        <v>0</v>
      </c>
      <c r="AQ58" s="550">
        <v>0</v>
      </c>
      <c r="AR58" s="550">
        <v>0</v>
      </c>
      <c r="AS58" s="550">
        <v>0</v>
      </c>
      <c r="AT58" s="550">
        <v>0</v>
      </c>
      <c r="AU58" s="550">
        <v>0</v>
      </c>
      <c r="AV58" s="550">
        <v>0</v>
      </c>
      <c r="AW58" s="550">
        <v>0</v>
      </c>
      <c r="AX58" s="550">
        <v>0</v>
      </c>
      <c r="AY58" s="550">
        <v>0</v>
      </c>
      <c r="AZ58" s="550">
        <v>0</v>
      </c>
      <c r="BA58" s="550">
        <v>0</v>
      </c>
      <c r="BB58" s="550">
        <v>0</v>
      </c>
      <c r="BC58" s="550">
        <v>210</v>
      </c>
      <c r="BD58" s="550">
        <v>664075</v>
      </c>
      <c r="BE58" s="551">
        <v>0</v>
      </c>
      <c r="BF58" s="551">
        <v>0</v>
      </c>
      <c r="BG58" s="552">
        <v>0</v>
      </c>
      <c r="BH58" s="552">
        <v>0</v>
      </c>
      <c r="BI58" s="553">
        <v>0</v>
      </c>
      <c r="BJ58" s="553">
        <v>0</v>
      </c>
      <c r="BK58" s="553">
        <v>0</v>
      </c>
      <c r="BL58" s="553">
        <v>144142</v>
      </c>
      <c r="BM58" s="553">
        <v>16494</v>
      </c>
      <c r="BN58" s="554">
        <v>0</v>
      </c>
      <c r="BO58" s="501">
        <v>667</v>
      </c>
      <c r="BP58" s="501">
        <v>0</v>
      </c>
      <c r="BQ58" s="555">
        <v>6204543</v>
      </c>
      <c r="BR58" s="555">
        <v>0</v>
      </c>
      <c r="BS58" s="555">
        <v>0</v>
      </c>
      <c r="BT58" s="555">
        <v>0</v>
      </c>
      <c r="BU58" s="556">
        <v>0</v>
      </c>
      <c r="BV58" s="556">
        <v>0</v>
      </c>
      <c r="BW58" s="557">
        <v>0</v>
      </c>
      <c r="BX58" s="557">
        <v>0</v>
      </c>
      <c r="BY58" s="550">
        <v>0</v>
      </c>
      <c r="BZ58" s="550">
        <v>0</v>
      </c>
      <c r="CA58" s="538">
        <v>0</v>
      </c>
      <c r="CB58" s="538">
        <v>0</v>
      </c>
      <c r="CC58" s="538">
        <v>0</v>
      </c>
      <c r="CD58" s="539">
        <v>0</v>
      </c>
      <c r="CE58" s="539">
        <v>60243</v>
      </c>
      <c r="CF58" s="539">
        <v>0</v>
      </c>
      <c r="CG58" s="539">
        <v>0</v>
      </c>
      <c r="CH58" s="539">
        <v>0</v>
      </c>
      <c r="CI58" s="539">
        <v>0</v>
      </c>
      <c r="CJ58" s="539">
        <v>0</v>
      </c>
      <c r="CK58" s="539">
        <v>0</v>
      </c>
      <c r="CL58" s="540">
        <v>0</v>
      </c>
      <c r="CM58" s="540">
        <v>0</v>
      </c>
      <c r="CN58" s="540">
        <v>0</v>
      </c>
      <c r="CO58" s="540">
        <v>0</v>
      </c>
      <c r="CP58" s="540">
        <v>62595</v>
      </c>
      <c r="CQ58" s="550">
        <v>509969</v>
      </c>
      <c r="CR58" s="541">
        <v>0</v>
      </c>
      <c r="CS58" s="541">
        <v>0</v>
      </c>
      <c r="CT58" s="542">
        <v>0</v>
      </c>
      <c r="CU58" s="542">
        <v>0</v>
      </c>
      <c r="CV58" s="542">
        <v>0</v>
      </c>
      <c r="CW58" s="550">
        <v>0</v>
      </c>
      <c r="CX58" s="543">
        <v>0</v>
      </c>
      <c r="CY58" s="543">
        <v>61532</v>
      </c>
      <c r="CZ58" s="543">
        <v>3851975</v>
      </c>
      <c r="DA58" s="543">
        <v>101</v>
      </c>
      <c r="DB58" s="545">
        <v>75211</v>
      </c>
      <c r="DC58" s="545">
        <v>0</v>
      </c>
      <c r="DD58" s="545">
        <v>0</v>
      </c>
      <c r="DE58" s="545">
        <v>0</v>
      </c>
      <c r="DF58" s="545">
        <v>0</v>
      </c>
      <c r="DG58" s="550">
        <v>0</v>
      </c>
      <c r="DH58" s="550">
        <v>0</v>
      </c>
      <c r="DI58" s="773">
        <v>11653807</v>
      </c>
      <c r="DJ58" s="774">
        <v>466024</v>
      </c>
      <c r="DK58" s="550">
        <v>12171795</v>
      </c>
      <c r="DL58" s="550">
        <v>0</v>
      </c>
      <c r="DM58" s="550">
        <v>0</v>
      </c>
      <c r="DN58" s="550">
        <v>20245</v>
      </c>
      <c r="DO58" s="550">
        <v>2544237</v>
      </c>
      <c r="DP58" s="550">
        <v>-85201</v>
      </c>
      <c r="DQ58" s="550">
        <v>15117100</v>
      </c>
      <c r="DR58" s="550">
        <v>26770907</v>
      </c>
      <c r="DS58" s="550">
        <v>1587016</v>
      </c>
      <c r="DT58" s="550">
        <v>16704116</v>
      </c>
      <c r="DU58" s="550">
        <v>28357923</v>
      </c>
      <c r="DV58" s="550">
        <v>-26354782</v>
      </c>
      <c r="DW58" s="775">
        <v>-9650666</v>
      </c>
      <c r="DX58" s="776">
        <v>2003141</v>
      </c>
    </row>
    <row r="59" spans="2:128">
      <c r="B59" s="785" t="s">
        <v>496</v>
      </c>
      <c r="C59" s="786" t="s">
        <v>620</v>
      </c>
      <c r="D59" s="497">
        <v>128</v>
      </c>
      <c r="E59" s="498">
        <v>0</v>
      </c>
      <c r="F59" s="498">
        <v>1426</v>
      </c>
      <c r="G59" s="498">
        <v>2313</v>
      </c>
      <c r="H59" s="499">
        <v>1756</v>
      </c>
      <c r="I59" s="500"/>
      <c r="J59" s="551">
        <v>0</v>
      </c>
      <c r="K59" s="551">
        <v>1922</v>
      </c>
      <c r="L59" s="551">
        <v>0</v>
      </c>
      <c r="M59" s="551">
        <v>3465</v>
      </c>
      <c r="N59" s="551">
        <v>341</v>
      </c>
      <c r="O59" s="551">
        <v>102</v>
      </c>
      <c r="P59" s="551">
        <v>0</v>
      </c>
      <c r="Q59" s="551">
        <v>1177</v>
      </c>
      <c r="R59" s="551">
        <v>2629</v>
      </c>
      <c r="S59" s="551">
        <v>1816</v>
      </c>
      <c r="T59" s="551">
        <v>2722</v>
      </c>
      <c r="U59" s="551">
        <v>3656</v>
      </c>
      <c r="V59" s="551">
        <v>9149</v>
      </c>
      <c r="W59" s="501">
        <v>7354</v>
      </c>
      <c r="X59" s="551">
        <v>59</v>
      </c>
      <c r="Y59" s="551">
        <v>2734</v>
      </c>
      <c r="Z59" s="551">
        <v>58</v>
      </c>
      <c r="AA59" s="551">
        <v>658</v>
      </c>
      <c r="AB59" s="551">
        <v>0</v>
      </c>
      <c r="AC59" s="551">
        <v>0</v>
      </c>
      <c r="AD59" s="551">
        <v>50659</v>
      </c>
      <c r="AE59" s="551">
        <v>1286</v>
      </c>
      <c r="AF59" s="551">
        <v>26930</v>
      </c>
      <c r="AG59" s="551">
        <v>9265</v>
      </c>
      <c r="AH59" s="787">
        <v>1334</v>
      </c>
      <c r="AI59" s="787">
        <v>1970</v>
      </c>
      <c r="AJ59" s="787">
        <v>820</v>
      </c>
      <c r="AK59" s="551">
        <v>158</v>
      </c>
      <c r="AL59" s="551">
        <v>4755</v>
      </c>
      <c r="AM59" s="551">
        <v>25</v>
      </c>
      <c r="AN59" s="551">
        <v>5834</v>
      </c>
      <c r="AO59" s="551">
        <v>148</v>
      </c>
      <c r="AP59" s="551">
        <v>1845</v>
      </c>
      <c r="AQ59" s="551">
        <v>637</v>
      </c>
      <c r="AR59" s="551">
        <v>147</v>
      </c>
      <c r="AS59" s="551">
        <v>59468</v>
      </c>
      <c r="AT59" s="551">
        <v>8534</v>
      </c>
      <c r="AU59" s="551">
        <v>47453</v>
      </c>
      <c r="AV59" s="551">
        <v>7340</v>
      </c>
      <c r="AW59" s="551">
        <v>111381</v>
      </c>
      <c r="AX59" s="551">
        <v>25788</v>
      </c>
      <c r="AY59" s="551">
        <v>5948</v>
      </c>
      <c r="AZ59" s="551">
        <v>81</v>
      </c>
      <c r="BA59" s="551">
        <v>7459</v>
      </c>
      <c r="BB59" s="551">
        <v>81818</v>
      </c>
      <c r="BC59" s="551">
        <v>1832</v>
      </c>
      <c r="BD59" s="551">
        <v>146</v>
      </c>
      <c r="BE59" s="551">
        <v>158713</v>
      </c>
      <c r="BF59" s="551">
        <v>2</v>
      </c>
      <c r="BG59" s="552">
        <v>3462</v>
      </c>
      <c r="BH59" s="552">
        <v>20232</v>
      </c>
      <c r="BI59" s="553">
        <v>0</v>
      </c>
      <c r="BJ59" s="553">
        <v>0</v>
      </c>
      <c r="BK59" s="553">
        <v>239</v>
      </c>
      <c r="BL59" s="553">
        <v>7809429</v>
      </c>
      <c r="BM59" s="553">
        <v>37187</v>
      </c>
      <c r="BN59" s="554">
        <v>1119</v>
      </c>
      <c r="BO59" s="501">
        <v>32529</v>
      </c>
      <c r="BP59" s="501">
        <v>1541</v>
      </c>
      <c r="BQ59" s="555">
        <v>2194699</v>
      </c>
      <c r="BR59" s="555">
        <v>82931</v>
      </c>
      <c r="BS59" s="555">
        <v>1808247</v>
      </c>
      <c r="BT59" s="555">
        <v>581988</v>
      </c>
      <c r="BU59" s="556">
        <v>11976</v>
      </c>
      <c r="BV59" s="556">
        <v>1697</v>
      </c>
      <c r="BW59" s="557">
        <v>4091</v>
      </c>
      <c r="BX59" s="557">
        <v>15596</v>
      </c>
      <c r="BY59" s="551">
        <v>726756</v>
      </c>
      <c r="BZ59" s="551">
        <v>157425</v>
      </c>
      <c r="CA59" s="538">
        <v>48678</v>
      </c>
      <c r="CB59" s="538">
        <v>19007</v>
      </c>
      <c r="CC59" s="538">
        <v>0</v>
      </c>
      <c r="CD59" s="539">
        <v>11678</v>
      </c>
      <c r="CE59" s="539">
        <v>178993</v>
      </c>
      <c r="CF59" s="539">
        <v>0</v>
      </c>
      <c r="CG59" s="539">
        <v>14578</v>
      </c>
      <c r="CH59" s="539">
        <v>5317</v>
      </c>
      <c r="CI59" s="539">
        <v>1856</v>
      </c>
      <c r="CJ59" s="539">
        <v>13467</v>
      </c>
      <c r="CK59" s="539">
        <v>27815</v>
      </c>
      <c r="CL59" s="540">
        <v>2658</v>
      </c>
      <c r="CM59" s="540">
        <v>27233</v>
      </c>
      <c r="CN59" s="540">
        <v>90611</v>
      </c>
      <c r="CO59" s="540">
        <v>151</v>
      </c>
      <c r="CP59" s="540">
        <v>20432</v>
      </c>
      <c r="CQ59" s="551">
        <v>2196746</v>
      </c>
      <c r="CR59" s="541">
        <v>14785</v>
      </c>
      <c r="CS59" s="541">
        <v>54495</v>
      </c>
      <c r="CT59" s="542">
        <v>52481</v>
      </c>
      <c r="CU59" s="542">
        <v>10361</v>
      </c>
      <c r="CV59" s="542">
        <v>2393</v>
      </c>
      <c r="CW59" s="551">
        <v>31812</v>
      </c>
      <c r="CX59" s="543">
        <v>64381</v>
      </c>
      <c r="CY59" s="543">
        <v>57757</v>
      </c>
      <c r="CZ59" s="543">
        <v>2811635</v>
      </c>
      <c r="DA59" s="543">
        <v>293912</v>
      </c>
      <c r="DB59" s="545">
        <v>212025</v>
      </c>
      <c r="DC59" s="545">
        <v>56016</v>
      </c>
      <c r="DD59" s="545">
        <v>6711</v>
      </c>
      <c r="DE59" s="545">
        <v>7720</v>
      </c>
      <c r="DF59" s="545">
        <v>2989</v>
      </c>
      <c r="DG59" s="551">
        <v>0</v>
      </c>
      <c r="DH59" s="551">
        <v>0</v>
      </c>
      <c r="DI59" s="788">
        <v>20495078</v>
      </c>
      <c r="DJ59" s="789">
        <v>9596793</v>
      </c>
      <c r="DK59" s="551">
        <v>11964528</v>
      </c>
      <c r="DL59" s="551">
        <v>0</v>
      </c>
      <c r="DM59" s="551">
        <v>0</v>
      </c>
      <c r="DN59" s="551">
        <v>716644</v>
      </c>
      <c r="DO59" s="551">
        <v>15488843</v>
      </c>
      <c r="DP59" s="551">
        <v>-47228</v>
      </c>
      <c r="DQ59" s="551">
        <v>37719580</v>
      </c>
      <c r="DR59" s="551">
        <v>58214658</v>
      </c>
      <c r="DS59" s="551">
        <v>1238458</v>
      </c>
      <c r="DT59" s="551">
        <v>38958038</v>
      </c>
      <c r="DU59" s="551">
        <v>59453116</v>
      </c>
      <c r="DV59" s="551">
        <v>-57436870</v>
      </c>
      <c r="DW59" s="790">
        <v>-18478832</v>
      </c>
      <c r="DX59" s="791">
        <v>2016246</v>
      </c>
    </row>
    <row r="60" spans="2:128" ht="12.75" thickBot="1">
      <c r="B60" s="785" t="s">
        <v>497</v>
      </c>
      <c r="C60" s="792" t="s">
        <v>711</v>
      </c>
      <c r="D60" s="497">
        <v>0</v>
      </c>
      <c r="E60" s="498">
        <v>0</v>
      </c>
      <c r="F60" s="498">
        <v>0</v>
      </c>
      <c r="G60" s="498">
        <v>0</v>
      </c>
      <c r="H60" s="509">
        <v>0</v>
      </c>
      <c r="I60" s="510">
        <f>SUM(H59:H60)</f>
        <v>1756</v>
      </c>
      <c r="J60" s="551">
        <v>0</v>
      </c>
      <c r="K60" s="551">
        <v>0</v>
      </c>
      <c r="L60" s="551">
        <v>0</v>
      </c>
      <c r="M60" s="551">
        <v>0</v>
      </c>
      <c r="N60" s="551">
        <v>0</v>
      </c>
      <c r="O60" s="551">
        <v>0</v>
      </c>
      <c r="P60" s="551">
        <v>0</v>
      </c>
      <c r="Q60" s="551">
        <v>0</v>
      </c>
      <c r="R60" s="551">
        <v>0</v>
      </c>
      <c r="S60" s="551">
        <v>0</v>
      </c>
      <c r="T60" s="551">
        <v>0</v>
      </c>
      <c r="U60" s="551">
        <v>0</v>
      </c>
      <c r="V60" s="551">
        <v>0</v>
      </c>
      <c r="W60" s="501">
        <v>0</v>
      </c>
      <c r="X60" s="551">
        <v>0</v>
      </c>
      <c r="Y60" s="551">
        <v>0</v>
      </c>
      <c r="Z60" s="551">
        <v>0</v>
      </c>
      <c r="AA60" s="551">
        <v>0</v>
      </c>
      <c r="AB60" s="551">
        <v>0</v>
      </c>
      <c r="AC60" s="551">
        <v>0</v>
      </c>
      <c r="AD60" s="551">
        <v>0</v>
      </c>
      <c r="AE60" s="551">
        <v>0</v>
      </c>
      <c r="AF60" s="551">
        <v>0</v>
      </c>
      <c r="AG60" s="551">
        <v>0</v>
      </c>
      <c r="AH60" s="787">
        <v>0</v>
      </c>
      <c r="AI60" s="787">
        <v>0</v>
      </c>
      <c r="AJ60" s="787">
        <v>0</v>
      </c>
      <c r="AK60" s="551">
        <v>0</v>
      </c>
      <c r="AL60" s="551">
        <v>0</v>
      </c>
      <c r="AM60" s="551">
        <v>0</v>
      </c>
      <c r="AN60" s="551">
        <v>0</v>
      </c>
      <c r="AO60" s="551">
        <v>0</v>
      </c>
      <c r="AP60" s="551">
        <v>0</v>
      </c>
      <c r="AQ60" s="551">
        <v>0</v>
      </c>
      <c r="AR60" s="551">
        <v>0</v>
      </c>
      <c r="AS60" s="551">
        <v>0</v>
      </c>
      <c r="AT60" s="551">
        <v>0</v>
      </c>
      <c r="AU60" s="551">
        <v>0</v>
      </c>
      <c r="AV60" s="551">
        <v>0</v>
      </c>
      <c r="AW60" s="551">
        <v>0</v>
      </c>
      <c r="AX60" s="551">
        <v>3519546</v>
      </c>
      <c r="AY60" s="551">
        <v>0</v>
      </c>
      <c r="AZ60" s="551">
        <v>83</v>
      </c>
      <c r="BA60" s="551">
        <v>0</v>
      </c>
      <c r="BB60" s="551">
        <v>0</v>
      </c>
      <c r="BC60" s="551">
        <v>0</v>
      </c>
      <c r="BD60" s="551">
        <v>0</v>
      </c>
      <c r="BE60" s="551">
        <v>6653</v>
      </c>
      <c r="BF60" s="551">
        <v>26749</v>
      </c>
      <c r="BG60" s="552">
        <v>0</v>
      </c>
      <c r="BH60" s="552">
        <v>0</v>
      </c>
      <c r="BI60" s="553">
        <v>0</v>
      </c>
      <c r="BJ60" s="553">
        <v>0</v>
      </c>
      <c r="BK60" s="553">
        <v>0</v>
      </c>
      <c r="BL60" s="553">
        <v>0</v>
      </c>
      <c r="BM60" s="553">
        <v>0</v>
      </c>
      <c r="BN60" s="554">
        <v>0</v>
      </c>
      <c r="BO60" s="501">
        <v>0</v>
      </c>
      <c r="BP60" s="501">
        <v>0</v>
      </c>
      <c r="BQ60" s="555">
        <v>0</v>
      </c>
      <c r="BR60" s="555">
        <v>0</v>
      </c>
      <c r="BS60" s="555">
        <v>0</v>
      </c>
      <c r="BT60" s="555">
        <v>0</v>
      </c>
      <c r="BU60" s="556">
        <v>0</v>
      </c>
      <c r="BV60" s="556">
        <v>0</v>
      </c>
      <c r="BW60" s="557">
        <v>0</v>
      </c>
      <c r="BX60" s="557">
        <v>0</v>
      </c>
      <c r="BY60" s="551">
        <v>0</v>
      </c>
      <c r="BZ60" s="551">
        <v>0</v>
      </c>
      <c r="CA60" s="538">
        <v>0</v>
      </c>
      <c r="CB60" s="538">
        <v>0</v>
      </c>
      <c r="CC60" s="538">
        <v>0</v>
      </c>
      <c r="CD60" s="539">
        <v>0</v>
      </c>
      <c r="CE60" s="539">
        <v>0</v>
      </c>
      <c r="CF60" s="539">
        <v>0</v>
      </c>
      <c r="CG60" s="539">
        <v>0</v>
      </c>
      <c r="CH60" s="539">
        <v>0</v>
      </c>
      <c r="CI60" s="539">
        <v>0</v>
      </c>
      <c r="CJ60" s="539">
        <v>0</v>
      </c>
      <c r="CK60" s="539">
        <v>0</v>
      </c>
      <c r="CL60" s="540">
        <v>0</v>
      </c>
      <c r="CM60" s="540">
        <v>0</v>
      </c>
      <c r="CN60" s="540">
        <v>0</v>
      </c>
      <c r="CO60" s="540">
        <v>0</v>
      </c>
      <c r="CP60" s="540">
        <v>0</v>
      </c>
      <c r="CQ60" s="551">
        <v>0</v>
      </c>
      <c r="CR60" s="541">
        <v>0</v>
      </c>
      <c r="CS60" s="541">
        <v>0</v>
      </c>
      <c r="CT60" s="542">
        <v>0</v>
      </c>
      <c r="CU60" s="542">
        <v>0</v>
      </c>
      <c r="CV60" s="542">
        <v>0</v>
      </c>
      <c r="CW60" s="551">
        <v>0</v>
      </c>
      <c r="CX60" s="543">
        <v>0</v>
      </c>
      <c r="CY60" s="543">
        <v>0</v>
      </c>
      <c r="CZ60" s="543">
        <v>12843689</v>
      </c>
      <c r="DA60" s="543">
        <v>720308</v>
      </c>
      <c r="DB60" s="545">
        <v>0</v>
      </c>
      <c r="DC60" s="545">
        <v>0</v>
      </c>
      <c r="DD60" s="545">
        <v>0</v>
      </c>
      <c r="DE60" s="545">
        <v>0</v>
      </c>
      <c r="DF60" s="545">
        <v>0</v>
      </c>
      <c r="DG60" s="551">
        <v>0</v>
      </c>
      <c r="DH60" s="551">
        <v>0</v>
      </c>
      <c r="DI60" s="788">
        <v>17117028</v>
      </c>
      <c r="DJ60" s="789">
        <v>0</v>
      </c>
      <c r="DK60" s="551">
        <v>5090680</v>
      </c>
      <c r="DL60" s="551">
        <v>0</v>
      </c>
      <c r="DM60" s="551">
        <v>0</v>
      </c>
      <c r="DN60" s="551">
        <v>1585519</v>
      </c>
      <c r="DO60" s="551">
        <v>21164133</v>
      </c>
      <c r="DP60" s="551">
        <v>-178</v>
      </c>
      <c r="DQ60" s="551">
        <v>27840154</v>
      </c>
      <c r="DR60" s="551">
        <v>44957182</v>
      </c>
      <c r="DS60" s="551">
        <v>17159</v>
      </c>
      <c r="DT60" s="551">
        <v>27857313</v>
      </c>
      <c r="DU60" s="551">
        <v>44974341</v>
      </c>
      <c r="DV60" s="551">
        <v>-44938404</v>
      </c>
      <c r="DW60" s="790">
        <v>-17081091</v>
      </c>
      <c r="DX60" s="791">
        <v>35937</v>
      </c>
    </row>
    <row r="61" spans="2:128">
      <c r="B61" s="793" t="s">
        <v>498</v>
      </c>
      <c r="C61" s="794" t="s">
        <v>622</v>
      </c>
      <c r="D61" s="497">
        <v>0</v>
      </c>
      <c r="E61" s="498">
        <v>0</v>
      </c>
      <c r="F61" s="498">
        <v>0</v>
      </c>
      <c r="G61" s="498">
        <v>0</v>
      </c>
      <c r="H61" s="499">
        <v>0</v>
      </c>
      <c r="I61" s="500"/>
      <c r="J61" s="552">
        <v>0</v>
      </c>
      <c r="K61" s="552">
        <v>0</v>
      </c>
      <c r="L61" s="552">
        <v>0</v>
      </c>
      <c r="M61" s="552">
        <v>0</v>
      </c>
      <c r="N61" s="552">
        <v>0</v>
      </c>
      <c r="O61" s="552">
        <v>0</v>
      </c>
      <c r="P61" s="552">
        <v>0</v>
      </c>
      <c r="Q61" s="552">
        <v>0</v>
      </c>
      <c r="R61" s="552">
        <v>0</v>
      </c>
      <c r="S61" s="552">
        <v>0</v>
      </c>
      <c r="T61" s="552">
        <v>0</v>
      </c>
      <c r="U61" s="552">
        <v>0</v>
      </c>
      <c r="V61" s="552">
        <v>0</v>
      </c>
      <c r="W61" s="501">
        <v>0</v>
      </c>
      <c r="X61" s="552">
        <v>0</v>
      </c>
      <c r="Y61" s="552">
        <v>0</v>
      </c>
      <c r="Z61" s="552">
        <v>0</v>
      </c>
      <c r="AA61" s="552">
        <v>0</v>
      </c>
      <c r="AB61" s="552">
        <v>0</v>
      </c>
      <c r="AC61" s="552">
        <v>0</v>
      </c>
      <c r="AD61" s="552">
        <v>0</v>
      </c>
      <c r="AE61" s="552">
        <v>0</v>
      </c>
      <c r="AF61" s="552">
        <v>0</v>
      </c>
      <c r="AG61" s="552">
        <v>0</v>
      </c>
      <c r="AH61" s="795">
        <v>0</v>
      </c>
      <c r="AI61" s="795">
        <v>0</v>
      </c>
      <c r="AJ61" s="795">
        <v>0</v>
      </c>
      <c r="AK61" s="552">
        <v>0</v>
      </c>
      <c r="AL61" s="552">
        <v>0</v>
      </c>
      <c r="AM61" s="552">
        <v>0</v>
      </c>
      <c r="AN61" s="552">
        <v>0</v>
      </c>
      <c r="AO61" s="552">
        <v>0</v>
      </c>
      <c r="AP61" s="552">
        <v>0</v>
      </c>
      <c r="AQ61" s="552">
        <v>0</v>
      </c>
      <c r="AR61" s="552">
        <v>0</v>
      </c>
      <c r="AS61" s="552">
        <v>0</v>
      </c>
      <c r="AT61" s="552">
        <v>0</v>
      </c>
      <c r="AU61" s="552">
        <v>0</v>
      </c>
      <c r="AV61" s="552">
        <v>118970</v>
      </c>
      <c r="AW61" s="552">
        <v>45739</v>
      </c>
      <c r="AX61" s="552">
        <v>428338</v>
      </c>
      <c r="AY61" s="552">
        <v>130760</v>
      </c>
      <c r="AZ61" s="552">
        <v>141823</v>
      </c>
      <c r="BA61" s="552">
        <v>2978272</v>
      </c>
      <c r="BB61" s="552">
        <v>7721058</v>
      </c>
      <c r="BC61" s="552">
        <v>210926</v>
      </c>
      <c r="BD61" s="552">
        <v>162722</v>
      </c>
      <c r="BE61" s="552">
        <v>413877</v>
      </c>
      <c r="BF61" s="552">
        <v>1841</v>
      </c>
      <c r="BG61" s="552">
        <v>3597831</v>
      </c>
      <c r="BH61" s="552">
        <v>2728651</v>
      </c>
      <c r="BI61" s="553">
        <v>0</v>
      </c>
      <c r="BJ61" s="553">
        <v>0</v>
      </c>
      <c r="BK61" s="553">
        <v>96497</v>
      </c>
      <c r="BL61" s="553">
        <v>0</v>
      </c>
      <c r="BM61" s="553">
        <v>11071</v>
      </c>
      <c r="BN61" s="554">
        <v>790268</v>
      </c>
      <c r="BO61" s="501">
        <v>687200</v>
      </c>
      <c r="BP61" s="501">
        <v>0</v>
      </c>
      <c r="BQ61" s="555">
        <v>0</v>
      </c>
      <c r="BR61" s="555">
        <v>0</v>
      </c>
      <c r="BS61" s="555">
        <v>0</v>
      </c>
      <c r="BT61" s="555">
        <v>0</v>
      </c>
      <c r="BU61" s="556">
        <v>0</v>
      </c>
      <c r="BV61" s="556">
        <v>0</v>
      </c>
      <c r="BW61" s="557">
        <v>0</v>
      </c>
      <c r="BX61" s="557">
        <v>0</v>
      </c>
      <c r="BY61" s="552">
        <v>0</v>
      </c>
      <c r="BZ61" s="552">
        <v>0</v>
      </c>
      <c r="CA61" s="538">
        <v>0</v>
      </c>
      <c r="CB61" s="538">
        <v>0</v>
      </c>
      <c r="CC61" s="538">
        <v>0</v>
      </c>
      <c r="CD61" s="539">
        <v>0</v>
      </c>
      <c r="CE61" s="539">
        <v>0</v>
      </c>
      <c r="CF61" s="539">
        <v>0</v>
      </c>
      <c r="CG61" s="539">
        <v>0</v>
      </c>
      <c r="CH61" s="539">
        <v>0</v>
      </c>
      <c r="CI61" s="539">
        <v>0</v>
      </c>
      <c r="CJ61" s="539">
        <v>0</v>
      </c>
      <c r="CK61" s="539">
        <v>0</v>
      </c>
      <c r="CL61" s="540">
        <v>0</v>
      </c>
      <c r="CM61" s="540">
        <v>0</v>
      </c>
      <c r="CN61" s="540">
        <v>0</v>
      </c>
      <c r="CO61" s="540">
        <v>0</v>
      </c>
      <c r="CP61" s="540">
        <v>0</v>
      </c>
      <c r="CQ61" s="552">
        <v>0</v>
      </c>
      <c r="CR61" s="541">
        <v>0</v>
      </c>
      <c r="CS61" s="541">
        <v>6273</v>
      </c>
      <c r="CT61" s="542">
        <v>0</v>
      </c>
      <c r="CU61" s="542">
        <v>0</v>
      </c>
      <c r="CV61" s="542">
        <v>0</v>
      </c>
      <c r="CW61" s="552">
        <v>0</v>
      </c>
      <c r="CX61" s="543">
        <v>0</v>
      </c>
      <c r="CY61" s="543">
        <v>0</v>
      </c>
      <c r="CZ61" s="543">
        <v>1411830</v>
      </c>
      <c r="DA61" s="543">
        <v>0</v>
      </c>
      <c r="DB61" s="545">
        <v>0</v>
      </c>
      <c r="DC61" s="545">
        <v>0</v>
      </c>
      <c r="DD61" s="545">
        <v>0</v>
      </c>
      <c r="DE61" s="545">
        <v>0</v>
      </c>
      <c r="DF61" s="545">
        <v>0</v>
      </c>
      <c r="DG61" s="552">
        <v>0</v>
      </c>
      <c r="DH61" s="552">
        <v>0</v>
      </c>
      <c r="DI61" s="796">
        <v>21683947</v>
      </c>
      <c r="DJ61" s="797">
        <v>0</v>
      </c>
      <c r="DK61" s="552">
        <v>0</v>
      </c>
      <c r="DL61" s="552">
        <v>0</v>
      </c>
      <c r="DM61" s="552">
        <v>0</v>
      </c>
      <c r="DN61" s="552">
        <v>0</v>
      </c>
      <c r="DO61" s="552">
        <v>0</v>
      </c>
      <c r="DP61" s="552">
        <v>7579</v>
      </c>
      <c r="DQ61" s="552">
        <v>7579</v>
      </c>
      <c r="DR61" s="552">
        <v>21691526</v>
      </c>
      <c r="DS61" s="552">
        <v>21452380</v>
      </c>
      <c r="DT61" s="552">
        <v>21459959</v>
      </c>
      <c r="DU61" s="552">
        <v>43143906</v>
      </c>
      <c r="DV61" s="552">
        <v>-21691526</v>
      </c>
      <c r="DW61" s="798">
        <v>-231567</v>
      </c>
      <c r="DX61" s="799">
        <v>21452380</v>
      </c>
    </row>
    <row r="62" spans="2:128" ht="12.75" thickBot="1">
      <c r="B62" s="800" t="s">
        <v>499</v>
      </c>
      <c r="C62" s="801" t="s">
        <v>623</v>
      </c>
      <c r="D62" s="668">
        <v>0</v>
      </c>
      <c r="E62" s="669">
        <v>0</v>
      </c>
      <c r="F62" s="669">
        <v>0</v>
      </c>
      <c r="G62" s="669">
        <v>0</v>
      </c>
      <c r="H62" s="721">
        <v>43</v>
      </c>
      <c r="I62" s="722">
        <f>SUM(H61:H62)</f>
        <v>43</v>
      </c>
      <c r="J62" s="683">
        <v>0</v>
      </c>
      <c r="K62" s="683">
        <v>0</v>
      </c>
      <c r="L62" s="683">
        <v>0</v>
      </c>
      <c r="M62" s="683">
        <v>214</v>
      </c>
      <c r="N62" s="683">
        <v>6</v>
      </c>
      <c r="O62" s="683">
        <v>0</v>
      </c>
      <c r="P62" s="683">
        <v>0</v>
      </c>
      <c r="Q62" s="683">
        <v>0</v>
      </c>
      <c r="R62" s="683">
        <v>35</v>
      </c>
      <c r="S62" s="683">
        <v>0</v>
      </c>
      <c r="T62" s="683">
        <v>20</v>
      </c>
      <c r="U62" s="683">
        <v>69</v>
      </c>
      <c r="V62" s="683">
        <v>2161</v>
      </c>
      <c r="W62" s="673">
        <v>43651</v>
      </c>
      <c r="X62" s="683">
        <v>0</v>
      </c>
      <c r="Y62" s="683">
        <v>84</v>
      </c>
      <c r="Z62" s="683">
        <v>12</v>
      </c>
      <c r="AA62" s="683">
        <v>96</v>
      </c>
      <c r="AB62" s="683">
        <v>0</v>
      </c>
      <c r="AC62" s="683">
        <v>0</v>
      </c>
      <c r="AD62" s="683">
        <v>251</v>
      </c>
      <c r="AE62" s="683">
        <v>43</v>
      </c>
      <c r="AF62" s="683">
        <v>1053</v>
      </c>
      <c r="AG62" s="683">
        <v>0</v>
      </c>
      <c r="AH62" s="802">
        <v>121</v>
      </c>
      <c r="AI62" s="802">
        <v>14</v>
      </c>
      <c r="AJ62" s="802">
        <v>0</v>
      </c>
      <c r="AK62" s="683">
        <v>0</v>
      </c>
      <c r="AL62" s="683">
        <v>50</v>
      </c>
      <c r="AM62" s="683">
        <v>0</v>
      </c>
      <c r="AN62" s="683">
        <v>0</v>
      </c>
      <c r="AO62" s="683">
        <v>11</v>
      </c>
      <c r="AP62" s="683">
        <v>50</v>
      </c>
      <c r="AQ62" s="683">
        <v>11</v>
      </c>
      <c r="AR62" s="683">
        <v>7</v>
      </c>
      <c r="AS62" s="683">
        <v>0</v>
      </c>
      <c r="AT62" s="683">
        <v>12835</v>
      </c>
      <c r="AU62" s="683">
        <v>626</v>
      </c>
      <c r="AV62" s="683">
        <v>189567</v>
      </c>
      <c r="AW62" s="683">
        <v>157947</v>
      </c>
      <c r="AX62" s="683">
        <v>241446</v>
      </c>
      <c r="AY62" s="683">
        <v>20368</v>
      </c>
      <c r="AZ62" s="683">
        <v>43582</v>
      </c>
      <c r="BA62" s="683">
        <v>803835</v>
      </c>
      <c r="BB62" s="683">
        <v>3168221</v>
      </c>
      <c r="BC62" s="683">
        <v>35003</v>
      </c>
      <c r="BD62" s="683">
        <v>38775</v>
      </c>
      <c r="BE62" s="683">
        <v>192334</v>
      </c>
      <c r="BF62" s="683">
        <v>691</v>
      </c>
      <c r="BG62" s="683">
        <v>2110504</v>
      </c>
      <c r="BH62" s="683">
        <v>1792540</v>
      </c>
      <c r="BI62" s="684">
        <v>0</v>
      </c>
      <c r="BJ62" s="684">
        <v>0</v>
      </c>
      <c r="BK62" s="684">
        <v>19139</v>
      </c>
      <c r="BL62" s="684">
        <v>137953</v>
      </c>
      <c r="BM62" s="684">
        <v>1512</v>
      </c>
      <c r="BN62" s="685">
        <v>374256</v>
      </c>
      <c r="BO62" s="673">
        <v>85148</v>
      </c>
      <c r="BP62" s="673">
        <v>0</v>
      </c>
      <c r="BQ62" s="686">
        <v>57866</v>
      </c>
      <c r="BR62" s="686">
        <v>0</v>
      </c>
      <c r="BS62" s="686">
        <v>53</v>
      </c>
      <c r="BT62" s="686">
        <v>10</v>
      </c>
      <c r="BU62" s="687">
        <v>1898</v>
      </c>
      <c r="BV62" s="687">
        <v>53</v>
      </c>
      <c r="BW62" s="688">
        <v>235</v>
      </c>
      <c r="BX62" s="688">
        <v>0</v>
      </c>
      <c r="BY62" s="683">
        <v>18721</v>
      </c>
      <c r="BZ62" s="683">
        <v>14166</v>
      </c>
      <c r="CA62" s="689">
        <v>0</v>
      </c>
      <c r="CB62" s="689">
        <v>0</v>
      </c>
      <c r="CC62" s="689">
        <v>0</v>
      </c>
      <c r="CD62" s="690">
        <v>49</v>
      </c>
      <c r="CE62" s="690">
        <v>0</v>
      </c>
      <c r="CF62" s="690">
        <v>0</v>
      </c>
      <c r="CG62" s="690">
        <v>65</v>
      </c>
      <c r="CH62" s="690">
        <v>32</v>
      </c>
      <c r="CI62" s="690">
        <v>0</v>
      </c>
      <c r="CJ62" s="690">
        <v>0</v>
      </c>
      <c r="CK62" s="690">
        <v>772</v>
      </c>
      <c r="CL62" s="691">
        <v>17508</v>
      </c>
      <c r="CM62" s="691">
        <v>57397</v>
      </c>
      <c r="CN62" s="691">
        <v>57328</v>
      </c>
      <c r="CO62" s="691">
        <v>729</v>
      </c>
      <c r="CP62" s="691">
        <v>36888</v>
      </c>
      <c r="CQ62" s="683">
        <v>338153</v>
      </c>
      <c r="CR62" s="692">
        <v>2227</v>
      </c>
      <c r="CS62" s="692">
        <v>191021</v>
      </c>
      <c r="CT62" s="672">
        <v>297</v>
      </c>
      <c r="CU62" s="672">
        <v>56</v>
      </c>
      <c r="CV62" s="672">
        <v>4</v>
      </c>
      <c r="CW62" s="683">
        <v>0</v>
      </c>
      <c r="CX62" s="674">
        <v>113</v>
      </c>
      <c r="CY62" s="674">
        <v>380</v>
      </c>
      <c r="CZ62" s="674">
        <v>1829167</v>
      </c>
      <c r="DA62" s="674">
        <v>189</v>
      </c>
      <c r="DB62" s="676">
        <v>48</v>
      </c>
      <c r="DC62" s="676">
        <v>0</v>
      </c>
      <c r="DD62" s="676">
        <v>18</v>
      </c>
      <c r="DE62" s="676">
        <v>77</v>
      </c>
      <c r="DF62" s="676">
        <v>5</v>
      </c>
      <c r="DG62" s="683">
        <v>566427</v>
      </c>
      <c r="DH62" s="683">
        <v>0</v>
      </c>
      <c r="DI62" s="803">
        <v>12666236</v>
      </c>
      <c r="DJ62" s="804">
        <v>15495</v>
      </c>
      <c r="DK62" s="683">
        <v>383934</v>
      </c>
      <c r="DL62" s="683">
        <v>0</v>
      </c>
      <c r="DM62" s="683">
        <v>0</v>
      </c>
      <c r="DN62" s="683">
        <v>0</v>
      </c>
      <c r="DO62" s="683">
        <v>0</v>
      </c>
      <c r="DP62" s="683">
        <v>-263340</v>
      </c>
      <c r="DQ62" s="683">
        <v>136089</v>
      </c>
      <c r="DR62" s="683">
        <v>12802325</v>
      </c>
      <c r="DS62" s="683">
        <v>12578149</v>
      </c>
      <c r="DT62" s="683">
        <v>12714238</v>
      </c>
      <c r="DU62" s="683">
        <v>25380474</v>
      </c>
      <c r="DV62" s="683">
        <v>-12488931</v>
      </c>
      <c r="DW62" s="805">
        <v>225307</v>
      </c>
      <c r="DX62" s="806">
        <v>12891543</v>
      </c>
    </row>
    <row r="63" spans="2:128">
      <c r="B63" s="807" t="s">
        <v>500</v>
      </c>
      <c r="C63" s="808" t="s">
        <v>624</v>
      </c>
      <c r="D63" s="497">
        <v>0</v>
      </c>
      <c r="E63" s="498">
        <v>0</v>
      </c>
      <c r="F63" s="498">
        <v>0</v>
      </c>
      <c r="G63" s="498">
        <v>0</v>
      </c>
      <c r="H63" s="499">
        <v>0</v>
      </c>
      <c r="I63" s="500"/>
      <c r="J63" s="553">
        <v>0</v>
      </c>
      <c r="K63" s="553">
        <v>0</v>
      </c>
      <c r="L63" s="553">
        <v>0</v>
      </c>
      <c r="M63" s="553">
        <v>0</v>
      </c>
      <c r="N63" s="553">
        <v>0</v>
      </c>
      <c r="O63" s="553">
        <v>0</v>
      </c>
      <c r="P63" s="553">
        <v>0</v>
      </c>
      <c r="Q63" s="553">
        <v>0</v>
      </c>
      <c r="R63" s="553">
        <v>0</v>
      </c>
      <c r="S63" s="553">
        <v>0</v>
      </c>
      <c r="T63" s="553">
        <v>0</v>
      </c>
      <c r="U63" s="553">
        <v>0</v>
      </c>
      <c r="V63" s="553">
        <v>0</v>
      </c>
      <c r="W63" s="501">
        <v>0</v>
      </c>
      <c r="X63" s="553">
        <v>0</v>
      </c>
      <c r="Y63" s="553">
        <v>0</v>
      </c>
      <c r="Z63" s="553">
        <v>0</v>
      </c>
      <c r="AA63" s="553">
        <v>0</v>
      </c>
      <c r="AB63" s="553">
        <v>0</v>
      </c>
      <c r="AC63" s="553">
        <v>0</v>
      </c>
      <c r="AD63" s="553">
        <v>0</v>
      </c>
      <c r="AE63" s="553">
        <v>0</v>
      </c>
      <c r="AF63" s="553">
        <v>0</v>
      </c>
      <c r="AG63" s="553">
        <v>0</v>
      </c>
      <c r="AH63" s="809">
        <v>0</v>
      </c>
      <c r="AI63" s="809">
        <v>0</v>
      </c>
      <c r="AJ63" s="809">
        <v>0</v>
      </c>
      <c r="AK63" s="553">
        <v>0</v>
      </c>
      <c r="AL63" s="553">
        <v>0</v>
      </c>
      <c r="AM63" s="553">
        <v>0</v>
      </c>
      <c r="AN63" s="553">
        <v>0</v>
      </c>
      <c r="AO63" s="553">
        <v>0</v>
      </c>
      <c r="AP63" s="553">
        <v>0</v>
      </c>
      <c r="AQ63" s="553">
        <v>0</v>
      </c>
      <c r="AR63" s="553">
        <v>0</v>
      </c>
      <c r="AS63" s="553">
        <v>0</v>
      </c>
      <c r="AT63" s="553">
        <v>0</v>
      </c>
      <c r="AU63" s="553">
        <v>0</v>
      </c>
      <c r="AV63" s="553">
        <v>0</v>
      </c>
      <c r="AW63" s="553">
        <v>0</v>
      </c>
      <c r="AX63" s="553">
        <v>0</v>
      </c>
      <c r="AY63" s="553">
        <v>0</v>
      </c>
      <c r="AZ63" s="553">
        <v>0</v>
      </c>
      <c r="BA63" s="553">
        <v>0</v>
      </c>
      <c r="BB63" s="553">
        <v>0</v>
      </c>
      <c r="BC63" s="553">
        <v>0</v>
      </c>
      <c r="BD63" s="553">
        <v>0</v>
      </c>
      <c r="BE63" s="553">
        <v>0</v>
      </c>
      <c r="BF63" s="553">
        <v>0</v>
      </c>
      <c r="BG63" s="553">
        <v>0</v>
      </c>
      <c r="BH63" s="553">
        <v>0</v>
      </c>
      <c r="BI63" s="553">
        <v>0</v>
      </c>
      <c r="BJ63" s="553">
        <v>0</v>
      </c>
      <c r="BK63" s="553">
        <v>0</v>
      </c>
      <c r="BL63" s="553">
        <v>0</v>
      </c>
      <c r="BM63" s="553">
        <v>0</v>
      </c>
      <c r="BN63" s="554">
        <v>0</v>
      </c>
      <c r="BO63" s="501">
        <v>0</v>
      </c>
      <c r="BP63" s="501">
        <v>0</v>
      </c>
      <c r="BQ63" s="555">
        <v>0</v>
      </c>
      <c r="BR63" s="555">
        <v>0</v>
      </c>
      <c r="BS63" s="555">
        <v>0</v>
      </c>
      <c r="BT63" s="555">
        <v>0</v>
      </c>
      <c r="BU63" s="556">
        <v>0</v>
      </c>
      <c r="BV63" s="556">
        <v>0</v>
      </c>
      <c r="BW63" s="557">
        <v>0</v>
      </c>
      <c r="BX63" s="557">
        <v>0</v>
      </c>
      <c r="BY63" s="553">
        <v>0</v>
      </c>
      <c r="BZ63" s="553">
        <v>0</v>
      </c>
      <c r="CA63" s="538">
        <v>0</v>
      </c>
      <c r="CB63" s="538">
        <v>0</v>
      </c>
      <c r="CC63" s="538">
        <v>0</v>
      </c>
      <c r="CD63" s="539">
        <v>0</v>
      </c>
      <c r="CE63" s="539">
        <v>0</v>
      </c>
      <c r="CF63" s="539">
        <v>0</v>
      </c>
      <c r="CG63" s="539">
        <v>0</v>
      </c>
      <c r="CH63" s="539">
        <v>0</v>
      </c>
      <c r="CI63" s="539">
        <v>0</v>
      </c>
      <c r="CJ63" s="539">
        <v>0</v>
      </c>
      <c r="CK63" s="539">
        <v>0</v>
      </c>
      <c r="CL63" s="540">
        <v>0</v>
      </c>
      <c r="CM63" s="540">
        <v>0</v>
      </c>
      <c r="CN63" s="540">
        <v>0</v>
      </c>
      <c r="CO63" s="540">
        <v>0</v>
      </c>
      <c r="CP63" s="540">
        <v>0</v>
      </c>
      <c r="CQ63" s="553">
        <v>0</v>
      </c>
      <c r="CR63" s="541">
        <v>0</v>
      </c>
      <c r="CS63" s="541">
        <v>0</v>
      </c>
      <c r="CT63" s="542">
        <v>0</v>
      </c>
      <c r="CU63" s="542">
        <v>0</v>
      </c>
      <c r="CV63" s="542">
        <v>0</v>
      </c>
      <c r="CW63" s="553">
        <v>0</v>
      </c>
      <c r="CX63" s="543">
        <v>0</v>
      </c>
      <c r="CY63" s="543">
        <v>0</v>
      </c>
      <c r="CZ63" s="543">
        <v>0</v>
      </c>
      <c r="DA63" s="543">
        <v>0</v>
      </c>
      <c r="DB63" s="545">
        <v>0</v>
      </c>
      <c r="DC63" s="545">
        <v>0</v>
      </c>
      <c r="DD63" s="545">
        <v>0</v>
      </c>
      <c r="DE63" s="545">
        <v>0</v>
      </c>
      <c r="DF63" s="545">
        <v>0</v>
      </c>
      <c r="DG63" s="553">
        <v>0</v>
      </c>
      <c r="DH63" s="553">
        <v>0</v>
      </c>
      <c r="DI63" s="810">
        <v>0</v>
      </c>
      <c r="DJ63" s="811">
        <v>0</v>
      </c>
      <c r="DK63" s="553">
        <v>41270515</v>
      </c>
      <c r="DL63" s="553">
        <v>0</v>
      </c>
      <c r="DM63" s="553">
        <v>0</v>
      </c>
      <c r="DN63" s="553">
        <v>155545</v>
      </c>
      <c r="DO63" s="553">
        <v>23346759</v>
      </c>
      <c r="DP63" s="553">
        <v>0</v>
      </c>
      <c r="DQ63" s="553">
        <v>64772819</v>
      </c>
      <c r="DR63" s="553">
        <v>64772819</v>
      </c>
      <c r="DS63" s="553">
        <v>0</v>
      </c>
      <c r="DT63" s="553">
        <v>64772819</v>
      </c>
      <c r="DU63" s="553">
        <v>64772819</v>
      </c>
      <c r="DV63" s="553">
        <v>-64772819</v>
      </c>
      <c r="DW63" s="812">
        <v>0</v>
      </c>
      <c r="DX63" s="813">
        <v>0</v>
      </c>
    </row>
    <row r="64" spans="2:128">
      <c r="B64" s="807" t="s">
        <v>501</v>
      </c>
      <c r="C64" s="808" t="s">
        <v>712</v>
      </c>
      <c r="D64" s="497">
        <v>0</v>
      </c>
      <c r="E64" s="498">
        <v>0</v>
      </c>
      <c r="F64" s="498">
        <v>0</v>
      </c>
      <c r="G64" s="498">
        <v>0</v>
      </c>
      <c r="H64" s="507">
        <v>0</v>
      </c>
      <c r="I64" s="508"/>
      <c r="J64" s="553">
        <v>0</v>
      </c>
      <c r="K64" s="553">
        <v>0</v>
      </c>
      <c r="L64" s="553">
        <v>0</v>
      </c>
      <c r="M64" s="553">
        <v>0</v>
      </c>
      <c r="N64" s="553">
        <v>0</v>
      </c>
      <c r="O64" s="553">
        <v>0</v>
      </c>
      <c r="P64" s="553">
        <v>0</v>
      </c>
      <c r="Q64" s="553">
        <v>0</v>
      </c>
      <c r="R64" s="553">
        <v>0</v>
      </c>
      <c r="S64" s="553">
        <v>0</v>
      </c>
      <c r="T64" s="553">
        <v>0</v>
      </c>
      <c r="U64" s="553">
        <v>0</v>
      </c>
      <c r="V64" s="553">
        <v>0</v>
      </c>
      <c r="W64" s="501">
        <v>0</v>
      </c>
      <c r="X64" s="553">
        <v>0</v>
      </c>
      <c r="Y64" s="553">
        <v>0</v>
      </c>
      <c r="Z64" s="553">
        <v>0</v>
      </c>
      <c r="AA64" s="553">
        <v>0</v>
      </c>
      <c r="AB64" s="553">
        <v>0</v>
      </c>
      <c r="AC64" s="553">
        <v>0</v>
      </c>
      <c r="AD64" s="553">
        <v>0</v>
      </c>
      <c r="AE64" s="553">
        <v>0</v>
      </c>
      <c r="AF64" s="553">
        <v>0</v>
      </c>
      <c r="AG64" s="553">
        <v>0</v>
      </c>
      <c r="AH64" s="809">
        <v>0</v>
      </c>
      <c r="AI64" s="809">
        <v>0</v>
      </c>
      <c r="AJ64" s="809">
        <v>0</v>
      </c>
      <c r="AK64" s="553">
        <v>0</v>
      </c>
      <c r="AL64" s="553">
        <v>0</v>
      </c>
      <c r="AM64" s="553">
        <v>0</v>
      </c>
      <c r="AN64" s="553">
        <v>0</v>
      </c>
      <c r="AO64" s="553">
        <v>0</v>
      </c>
      <c r="AP64" s="553">
        <v>0</v>
      </c>
      <c r="AQ64" s="553">
        <v>0</v>
      </c>
      <c r="AR64" s="553">
        <v>0</v>
      </c>
      <c r="AS64" s="553">
        <v>0</v>
      </c>
      <c r="AT64" s="553">
        <v>0</v>
      </c>
      <c r="AU64" s="553">
        <v>0</v>
      </c>
      <c r="AV64" s="553">
        <v>0</v>
      </c>
      <c r="AW64" s="553">
        <v>0</v>
      </c>
      <c r="AX64" s="553">
        <v>0</v>
      </c>
      <c r="AY64" s="553">
        <v>0</v>
      </c>
      <c r="AZ64" s="553">
        <v>0</v>
      </c>
      <c r="BA64" s="553">
        <v>0</v>
      </c>
      <c r="BB64" s="553">
        <v>0</v>
      </c>
      <c r="BC64" s="553">
        <v>0</v>
      </c>
      <c r="BD64" s="553">
        <v>0</v>
      </c>
      <c r="BE64" s="553">
        <v>0</v>
      </c>
      <c r="BF64" s="553">
        <v>0</v>
      </c>
      <c r="BG64" s="553">
        <v>0</v>
      </c>
      <c r="BH64" s="553">
        <v>0</v>
      </c>
      <c r="BI64" s="553">
        <v>0</v>
      </c>
      <c r="BJ64" s="553">
        <v>0</v>
      </c>
      <c r="BK64" s="553">
        <v>0</v>
      </c>
      <c r="BL64" s="553">
        <v>0</v>
      </c>
      <c r="BM64" s="553">
        <v>0</v>
      </c>
      <c r="BN64" s="554">
        <v>0</v>
      </c>
      <c r="BO64" s="501">
        <v>0</v>
      </c>
      <c r="BP64" s="501">
        <v>0</v>
      </c>
      <c r="BQ64" s="555">
        <v>0</v>
      </c>
      <c r="BR64" s="555">
        <v>0</v>
      </c>
      <c r="BS64" s="555">
        <v>0</v>
      </c>
      <c r="BT64" s="555">
        <v>0</v>
      </c>
      <c r="BU64" s="556">
        <v>0</v>
      </c>
      <c r="BV64" s="556">
        <v>0</v>
      </c>
      <c r="BW64" s="557">
        <v>0</v>
      </c>
      <c r="BX64" s="557">
        <v>0</v>
      </c>
      <c r="BY64" s="553">
        <v>0</v>
      </c>
      <c r="BZ64" s="553">
        <v>0</v>
      </c>
      <c r="CA64" s="538">
        <v>0</v>
      </c>
      <c r="CB64" s="538">
        <v>0</v>
      </c>
      <c r="CC64" s="538">
        <v>0</v>
      </c>
      <c r="CD64" s="539">
        <v>0</v>
      </c>
      <c r="CE64" s="539">
        <v>0</v>
      </c>
      <c r="CF64" s="539">
        <v>0</v>
      </c>
      <c r="CG64" s="539">
        <v>0</v>
      </c>
      <c r="CH64" s="539">
        <v>0</v>
      </c>
      <c r="CI64" s="539">
        <v>0</v>
      </c>
      <c r="CJ64" s="539">
        <v>0</v>
      </c>
      <c r="CK64" s="539">
        <v>0</v>
      </c>
      <c r="CL64" s="540">
        <v>0</v>
      </c>
      <c r="CM64" s="540">
        <v>0</v>
      </c>
      <c r="CN64" s="540">
        <v>0</v>
      </c>
      <c r="CO64" s="540">
        <v>0</v>
      </c>
      <c r="CP64" s="540">
        <v>0</v>
      </c>
      <c r="CQ64" s="553">
        <v>0</v>
      </c>
      <c r="CR64" s="541">
        <v>0</v>
      </c>
      <c r="CS64" s="541">
        <v>0</v>
      </c>
      <c r="CT64" s="542">
        <v>0</v>
      </c>
      <c r="CU64" s="542">
        <v>0</v>
      </c>
      <c r="CV64" s="542">
        <v>0</v>
      </c>
      <c r="CW64" s="553">
        <v>0</v>
      </c>
      <c r="CX64" s="543">
        <v>0</v>
      </c>
      <c r="CY64" s="543">
        <v>0</v>
      </c>
      <c r="CZ64" s="543">
        <v>0</v>
      </c>
      <c r="DA64" s="543">
        <v>0</v>
      </c>
      <c r="DB64" s="545">
        <v>0</v>
      </c>
      <c r="DC64" s="545">
        <v>0</v>
      </c>
      <c r="DD64" s="545">
        <v>0</v>
      </c>
      <c r="DE64" s="545">
        <v>0</v>
      </c>
      <c r="DF64" s="545">
        <v>0</v>
      </c>
      <c r="DG64" s="553">
        <v>0</v>
      </c>
      <c r="DH64" s="553">
        <v>0</v>
      </c>
      <c r="DI64" s="810">
        <v>0</v>
      </c>
      <c r="DJ64" s="811">
        <v>0</v>
      </c>
      <c r="DK64" s="553">
        <v>8443757</v>
      </c>
      <c r="DL64" s="553">
        <v>0</v>
      </c>
      <c r="DM64" s="553">
        <v>0</v>
      </c>
      <c r="DN64" s="553">
        <v>222428</v>
      </c>
      <c r="DO64" s="553">
        <v>10876347</v>
      </c>
      <c r="DP64" s="553">
        <v>0</v>
      </c>
      <c r="DQ64" s="553">
        <v>19542532</v>
      </c>
      <c r="DR64" s="553">
        <v>19542532</v>
      </c>
      <c r="DS64" s="553">
        <v>0</v>
      </c>
      <c r="DT64" s="553">
        <v>19542532</v>
      </c>
      <c r="DU64" s="553">
        <v>19542532</v>
      </c>
      <c r="DV64" s="553">
        <v>-19542532</v>
      </c>
      <c r="DW64" s="812">
        <v>0</v>
      </c>
      <c r="DX64" s="813">
        <v>0</v>
      </c>
    </row>
    <row r="65" spans="2:128">
      <c r="B65" s="807" t="s">
        <v>502</v>
      </c>
      <c r="C65" s="814" t="s">
        <v>713</v>
      </c>
      <c r="D65" s="497">
        <v>0</v>
      </c>
      <c r="E65" s="498">
        <v>0</v>
      </c>
      <c r="F65" s="498">
        <v>0</v>
      </c>
      <c r="G65" s="498">
        <v>0</v>
      </c>
      <c r="H65" s="507">
        <v>0</v>
      </c>
      <c r="I65" s="508"/>
      <c r="J65" s="553">
        <v>0</v>
      </c>
      <c r="K65" s="553">
        <v>0</v>
      </c>
      <c r="L65" s="553">
        <v>0</v>
      </c>
      <c r="M65" s="553">
        <v>0</v>
      </c>
      <c r="N65" s="553">
        <v>0</v>
      </c>
      <c r="O65" s="553">
        <v>0</v>
      </c>
      <c r="P65" s="553">
        <v>0</v>
      </c>
      <c r="Q65" s="553">
        <v>0</v>
      </c>
      <c r="R65" s="553">
        <v>0</v>
      </c>
      <c r="S65" s="553">
        <v>0</v>
      </c>
      <c r="T65" s="553">
        <v>0</v>
      </c>
      <c r="U65" s="553">
        <v>0</v>
      </c>
      <c r="V65" s="553">
        <v>0</v>
      </c>
      <c r="W65" s="501">
        <v>0</v>
      </c>
      <c r="X65" s="553">
        <v>0</v>
      </c>
      <c r="Y65" s="553">
        <v>0</v>
      </c>
      <c r="Z65" s="553">
        <v>0</v>
      </c>
      <c r="AA65" s="553">
        <v>0</v>
      </c>
      <c r="AB65" s="553">
        <v>0</v>
      </c>
      <c r="AC65" s="553">
        <v>0</v>
      </c>
      <c r="AD65" s="553">
        <v>0</v>
      </c>
      <c r="AE65" s="553">
        <v>0</v>
      </c>
      <c r="AF65" s="553">
        <v>0</v>
      </c>
      <c r="AG65" s="553">
        <v>0</v>
      </c>
      <c r="AH65" s="809">
        <v>0</v>
      </c>
      <c r="AI65" s="809">
        <v>0</v>
      </c>
      <c r="AJ65" s="809">
        <v>0</v>
      </c>
      <c r="AK65" s="553">
        <v>0</v>
      </c>
      <c r="AL65" s="553">
        <v>0</v>
      </c>
      <c r="AM65" s="553">
        <v>0</v>
      </c>
      <c r="AN65" s="553">
        <v>0</v>
      </c>
      <c r="AO65" s="553">
        <v>0</v>
      </c>
      <c r="AP65" s="553">
        <v>0</v>
      </c>
      <c r="AQ65" s="553">
        <v>0</v>
      </c>
      <c r="AR65" s="553">
        <v>0</v>
      </c>
      <c r="AS65" s="553">
        <v>0</v>
      </c>
      <c r="AT65" s="553">
        <v>0</v>
      </c>
      <c r="AU65" s="553">
        <v>0</v>
      </c>
      <c r="AV65" s="553">
        <v>0</v>
      </c>
      <c r="AW65" s="553">
        <v>0</v>
      </c>
      <c r="AX65" s="553">
        <v>16713</v>
      </c>
      <c r="AY65" s="553">
        <v>0</v>
      </c>
      <c r="AZ65" s="553">
        <v>0</v>
      </c>
      <c r="BA65" s="553">
        <v>0</v>
      </c>
      <c r="BB65" s="553">
        <v>0</v>
      </c>
      <c r="BC65" s="553">
        <v>0</v>
      </c>
      <c r="BD65" s="553">
        <v>0</v>
      </c>
      <c r="BE65" s="553">
        <v>0</v>
      </c>
      <c r="BF65" s="553">
        <v>0</v>
      </c>
      <c r="BG65" s="553">
        <v>0</v>
      </c>
      <c r="BH65" s="553">
        <v>0</v>
      </c>
      <c r="BI65" s="553">
        <v>0</v>
      </c>
      <c r="BJ65" s="553">
        <v>0</v>
      </c>
      <c r="BK65" s="553">
        <v>2337990</v>
      </c>
      <c r="BL65" s="553">
        <v>0</v>
      </c>
      <c r="BM65" s="553">
        <v>83030</v>
      </c>
      <c r="BN65" s="554">
        <v>0</v>
      </c>
      <c r="BO65" s="501">
        <v>0</v>
      </c>
      <c r="BP65" s="501">
        <v>0</v>
      </c>
      <c r="BQ65" s="555">
        <v>0</v>
      </c>
      <c r="BR65" s="555">
        <v>0</v>
      </c>
      <c r="BS65" s="555">
        <v>0</v>
      </c>
      <c r="BT65" s="555">
        <v>0</v>
      </c>
      <c r="BU65" s="556">
        <v>0</v>
      </c>
      <c r="BV65" s="556">
        <v>0</v>
      </c>
      <c r="BW65" s="557">
        <v>0</v>
      </c>
      <c r="BX65" s="557">
        <v>0</v>
      </c>
      <c r="BY65" s="553">
        <v>0</v>
      </c>
      <c r="BZ65" s="553">
        <v>0</v>
      </c>
      <c r="CA65" s="538">
        <v>0</v>
      </c>
      <c r="CB65" s="538">
        <v>0</v>
      </c>
      <c r="CC65" s="538">
        <v>0</v>
      </c>
      <c r="CD65" s="539">
        <v>0</v>
      </c>
      <c r="CE65" s="539">
        <v>0</v>
      </c>
      <c r="CF65" s="539">
        <v>31856</v>
      </c>
      <c r="CG65" s="539">
        <v>0</v>
      </c>
      <c r="CH65" s="539">
        <v>0</v>
      </c>
      <c r="CI65" s="539">
        <v>0</v>
      </c>
      <c r="CJ65" s="539">
        <v>0</v>
      </c>
      <c r="CK65" s="539">
        <v>0</v>
      </c>
      <c r="CL65" s="540">
        <v>0</v>
      </c>
      <c r="CM65" s="540">
        <v>0</v>
      </c>
      <c r="CN65" s="540">
        <v>0</v>
      </c>
      <c r="CO65" s="540">
        <v>0</v>
      </c>
      <c r="CP65" s="540">
        <v>0</v>
      </c>
      <c r="CQ65" s="553">
        <v>41</v>
      </c>
      <c r="CR65" s="541">
        <v>0</v>
      </c>
      <c r="CS65" s="541">
        <v>0</v>
      </c>
      <c r="CT65" s="542">
        <v>0</v>
      </c>
      <c r="CU65" s="542">
        <v>0</v>
      </c>
      <c r="CV65" s="542">
        <v>0</v>
      </c>
      <c r="CW65" s="553">
        <v>0</v>
      </c>
      <c r="CX65" s="543">
        <v>0</v>
      </c>
      <c r="CY65" s="543">
        <v>0</v>
      </c>
      <c r="CZ65" s="543">
        <v>9978503</v>
      </c>
      <c r="DA65" s="543">
        <v>0</v>
      </c>
      <c r="DB65" s="545">
        <v>0</v>
      </c>
      <c r="DC65" s="545">
        <v>0</v>
      </c>
      <c r="DD65" s="545">
        <v>0</v>
      </c>
      <c r="DE65" s="545">
        <v>0</v>
      </c>
      <c r="DF65" s="545">
        <v>0</v>
      </c>
      <c r="DG65" s="553">
        <v>0</v>
      </c>
      <c r="DH65" s="553">
        <v>0</v>
      </c>
      <c r="DI65" s="810">
        <v>12448133</v>
      </c>
      <c r="DJ65" s="811">
        <v>0</v>
      </c>
      <c r="DK65" s="553">
        <v>16566</v>
      </c>
      <c r="DL65" s="553">
        <v>0</v>
      </c>
      <c r="DM65" s="553">
        <v>0</v>
      </c>
      <c r="DN65" s="553">
        <v>34542</v>
      </c>
      <c r="DO65" s="553">
        <v>4128320</v>
      </c>
      <c r="DP65" s="553">
        <v>-42140</v>
      </c>
      <c r="DQ65" s="553">
        <v>4137288</v>
      </c>
      <c r="DR65" s="553">
        <v>16585421</v>
      </c>
      <c r="DS65" s="553">
        <v>4856920</v>
      </c>
      <c r="DT65" s="553">
        <v>8994208</v>
      </c>
      <c r="DU65" s="553">
        <v>21442341</v>
      </c>
      <c r="DV65" s="553">
        <v>-15866097</v>
      </c>
      <c r="DW65" s="812">
        <v>-6871889</v>
      </c>
      <c r="DX65" s="813">
        <v>5576244</v>
      </c>
    </row>
    <row r="66" spans="2:128">
      <c r="B66" s="815" t="s">
        <v>503</v>
      </c>
      <c r="C66" s="816" t="s">
        <v>714</v>
      </c>
      <c r="D66" s="571">
        <v>0</v>
      </c>
      <c r="E66" s="572">
        <v>0</v>
      </c>
      <c r="F66" s="572">
        <v>0</v>
      </c>
      <c r="G66" s="572">
        <v>0</v>
      </c>
      <c r="H66" s="573">
        <v>773567</v>
      </c>
      <c r="I66" s="574"/>
      <c r="J66" s="589">
        <v>0</v>
      </c>
      <c r="K66" s="589">
        <v>500</v>
      </c>
      <c r="L66" s="589">
        <v>0</v>
      </c>
      <c r="M66" s="589">
        <v>0</v>
      </c>
      <c r="N66" s="589">
        <v>0</v>
      </c>
      <c r="O66" s="589">
        <v>0</v>
      </c>
      <c r="P66" s="589">
        <v>0</v>
      </c>
      <c r="Q66" s="589">
        <v>0</v>
      </c>
      <c r="R66" s="589">
        <v>0</v>
      </c>
      <c r="S66" s="589">
        <v>0</v>
      </c>
      <c r="T66" s="589">
        <v>0</v>
      </c>
      <c r="U66" s="589">
        <v>0</v>
      </c>
      <c r="V66" s="589">
        <v>0</v>
      </c>
      <c r="W66" s="517">
        <v>0</v>
      </c>
      <c r="X66" s="589">
        <v>0</v>
      </c>
      <c r="Y66" s="589">
        <v>0</v>
      </c>
      <c r="Z66" s="589">
        <v>0</v>
      </c>
      <c r="AA66" s="589">
        <v>0</v>
      </c>
      <c r="AB66" s="589">
        <v>0</v>
      </c>
      <c r="AC66" s="589">
        <v>0</v>
      </c>
      <c r="AD66" s="589">
        <v>0</v>
      </c>
      <c r="AE66" s="589">
        <v>0</v>
      </c>
      <c r="AF66" s="589">
        <v>0</v>
      </c>
      <c r="AG66" s="589">
        <v>0</v>
      </c>
      <c r="AH66" s="817">
        <v>0</v>
      </c>
      <c r="AI66" s="817">
        <v>0</v>
      </c>
      <c r="AJ66" s="817">
        <v>0</v>
      </c>
      <c r="AK66" s="589">
        <v>0</v>
      </c>
      <c r="AL66" s="589">
        <v>0</v>
      </c>
      <c r="AM66" s="589">
        <v>0</v>
      </c>
      <c r="AN66" s="589">
        <v>0</v>
      </c>
      <c r="AO66" s="589">
        <v>0</v>
      </c>
      <c r="AP66" s="589">
        <v>0</v>
      </c>
      <c r="AQ66" s="589">
        <v>0</v>
      </c>
      <c r="AR66" s="589">
        <v>0</v>
      </c>
      <c r="AS66" s="589">
        <v>0</v>
      </c>
      <c r="AT66" s="589">
        <v>0</v>
      </c>
      <c r="AU66" s="589">
        <v>0</v>
      </c>
      <c r="AV66" s="589">
        <v>0</v>
      </c>
      <c r="AW66" s="589">
        <v>0</v>
      </c>
      <c r="AX66" s="589">
        <v>0</v>
      </c>
      <c r="AY66" s="589">
        <v>0</v>
      </c>
      <c r="AZ66" s="589">
        <v>0</v>
      </c>
      <c r="BA66" s="589">
        <v>0</v>
      </c>
      <c r="BB66" s="589">
        <v>0</v>
      </c>
      <c r="BC66" s="589">
        <v>0</v>
      </c>
      <c r="BD66" s="589">
        <v>0</v>
      </c>
      <c r="BE66" s="589">
        <v>0</v>
      </c>
      <c r="BF66" s="589">
        <v>0</v>
      </c>
      <c r="BG66" s="589">
        <v>0</v>
      </c>
      <c r="BH66" s="589">
        <v>0</v>
      </c>
      <c r="BI66" s="589">
        <v>0</v>
      </c>
      <c r="BJ66" s="589">
        <v>0</v>
      </c>
      <c r="BK66" s="589">
        <v>0</v>
      </c>
      <c r="BL66" s="589">
        <v>25102134</v>
      </c>
      <c r="BM66" s="589">
        <v>0</v>
      </c>
      <c r="BN66" s="590">
        <v>0</v>
      </c>
      <c r="BO66" s="517">
        <v>0</v>
      </c>
      <c r="BP66" s="517">
        <v>0</v>
      </c>
      <c r="BQ66" s="591">
        <v>0</v>
      </c>
      <c r="BR66" s="591">
        <v>0</v>
      </c>
      <c r="BS66" s="591">
        <v>0</v>
      </c>
      <c r="BT66" s="591">
        <v>0</v>
      </c>
      <c r="BU66" s="592">
        <v>0</v>
      </c>
      <c r="BV66" s="592">
        <v>0</v>
      </c>
      <c r="BW66" s="593">
        <v>0</v>
      </c>
      <c r="BX66" s="593">
        <v>0</v>
      </c>
      <c r="BY66" s="589">
        <v>0</v>
      </c>
      <c r="BZ66" s="589">
        <v>0</v>
      </c>
      <c r="CA66" s="594">
        <v>0</v>
      </c>
      <c r="CB66" s="594">
        <v>0</v>
      </c>
      <c r="CC66" s="594">
        <v>0</v>
      </c>
      <c r="CD66" s="575">
        <v>0</v>
      </c>
      <c r="CE66" s="575">
        <v>0</v>
      </c>
      <c r="CF66" s="575">
        <v>0</v>
      </c>
      <c r="CG66" s="575">
        <v>687278</v>
      </c>
      <c r="CH66" s="575">
        <v>0</v>
      </c>
      <c r="CI66" s="575">
        <v>0</v>
      </c>
      <c r="CJ66" s="575">
        <v>0</v>
      </c>
      <c r="CK66" s="575">
        <v>11384</v>
      </c>
      <c r="CL66" s="576">
        <v>0</v>
      </c>
      <c r="CM66" s="576">
        <v>0</v>
      </c>
      <c r="CN66" s="576">
        <v>0</v>
      </c>
      <c r="CO66" s="576">
        <v>0</v>
      </c>
      <c r="CP66" s="576">
        <v>0</v>
      </c>
      <c r="CQ66" s="589">
        <v>495386</v>
      </c>
      <c r="CR66" s="577">
        <v>7667</v>
      </c>
      <c r="CS66" s="577">
        <v>1291</v>
      </c>
      <c r="CT66" s="578">
        <v>0</v>
      </c>
      <c r="CU66" s="578">
        <v>0</v>
      </c>
      <c r="CV66" s="578">
        <v>0</v>
      </c>
      <c r="CW66" s="589">
        <v>0</v>
      </c>
      <c r="CX66" s="579">
        <v>0</v>
      </c>
      <c r="CY66" s="579">
        <v>284</v>
      </c>
      <c r="CZ66" s="579">
        <v>0</v>
      </c>
      <c r="DA66" s="579">
        <v>49</v>
      </c>
      <c r="DB66" s="581">
        <v>875</v>
      </c>
      <c r="DC66" s="581">
        <v>0</v>
      </c>
      <c r="DD66" s="581">
        <v>0</v>
      </c>
      <c r="DE66" s="581">
        <v>0</v>
      </c>
      <c r="DF66" s="581">
        <v>0</v>
      </c>
      <c r="DG66" s="589">
        <v>0</v>
      </c>
      <c r="DH66" s="589">
        <v>0</v>
      </c>
      <c r="DI66" s="818">
        <v>27080415</v>
      </c>
      <c r="DJ66" s="819">
        <v>0</v>
      </c>
      <c r="DK66" s="589">
        <v>72217</v>
      </c>
      <c r="DL66" s="589">
        <v>0</v>
      </c>
      <c r="DM66" s="589">
        <v>0</v>
      </c>
      <c r="DN66" s="589">
        <v>434451</v>
      </c>
      <c r="DO66" s="589">
        <v>1859195</v>
      </c>
      <c r="DP66" s="589">
        <v>11986916</v>
      </c>
      <c r="DQ66" s="589">
        <v>14352779</v>
      </c>
      <c r="DR66" s="589">
        <v>41433194</v>
      </c>
      <c r="DS66" s="589">
        <v>161231727</v>
      </c>
      <c r="DT66" s="589">
        <v>175584506</v>
      </c>
      <c r="DU66" s="589">
        <v>202664921</v>
      </c>
      <c r="DV66" s="589">
        <v>-15780145</v>
      </c>
      <c r="DW66" s="820">
        <v>159804361</v>
      </c>
      <c r="DX66" s="821">
        <v>186884776</v>
      </c>
    </row>
    <row r="67" spans="2:128" ht="12.75" thickBot="1">
      <c r="B67" s="807" t="s">
        <v>504</v>
      </c>
      <c r="C67" s="808" t="s">
        <v>715</v>
      </c>
      <c r="D67" s="497">
        <v>0</v>
      </c>
      <c r="E67" s="498">
        <v>0</v>
      </c>
      <c r="F67" s="498">
        <v>0</v>
      </c>
      <c r="G67" s="498">
        <v>0</v>
      </c>
      <c r="H67" s="509">
        <v>0</v>
      </c>
      <c r="I67" s="510">
        <f>SUM(H63:H67)</f>
        <v>773567</v>
      </c>
      <c r="J67" s="553">
        <v>0</v>
      </c>
      <c r="K67" s="553">
        <v>0</v>
      </c>
      <c r="L67" s="553">
        <v>0</v>
      </c>
      <c r="M67" s="553">
        <v>0</v>
      </c>
      <c r="N67" s="553">
        <v>0</v>
      </c>
      <c r="O67" s="553">
        <v>0</v>
      </c>
      <c r="P67" s="553">
        <v>0</v>
      </c>
      <c r="Q67" s="553">
        <v>0</v>
      </c>
      <c r="R67" s="553">
        <v>0</v>
      </c>
      <c r="S67" s="553">
        <v>0</v>
      </c>
      <c r="T67" s="553">
        <v>0</v>
      </c>
      <c r="U67" s="553">
        <v>0</v>
      </c>
      <c r="V67" s="553">
        <v>0</v>
      </c>
      <c r="W67" s="501">
        <v>0</v>
      </c>
      <c r="X67" s="553">
        <v>0</v>
      </c>
      <c r="Y67" s="553">
        <v>0</v>
      </c>
      <c r="Z67" s="553">
        <v>0</v>
      </c>
      <c r="AA67" s="553">
        <v>0</v>
      </c>
      <c r="AB67" s="553">
        <v>0</v>
      </c>
      <c r="AC67" s="553">
        <v>0</v>
      </c>
      <c r="AD67" s="553">
        <v>0</v>
      </c>
      <c r="AE67" s="553">
        <v>0</v>
      </c>
      <c r="AF67" s="553">
        <v>0</v>
      </c>
      <c r="AG67" s="553">
        <v>0</v>
      </c>
      <c r="AH67" s="809">
        <v>0</v>
      </c>
      <c r="AI67" s="809">
        <v>0</v>
      </c>
      <c r="AJ67" s="809">
        <v>0</v>
      </c>
      <c r="AK67" s="553">
        <v>0</v>
      </c>
      <c r="AL67" s="553">
        <v>0</v>
      </c>
      <c r="AM67" s="553">
        <v>0</v>
      </c>
      <c r="AN67" s="553">
        <v>0</v>
      </c>
      <c r="AO67" s="553">
        <v>0</v>
      </c>
      <c r="AP67" s="553">
        <v>0</v>
      </c>
      <c r="AQ67" s="553">
        <v>0</v>
      </c>
      <c r="AR67" s="553">
        <v>0</v>
      </c>
      <c r="AS67" s="553">
        <v>0</v>
      </c>
      <c r="AT67" s="553">
        <v>0</v>
      </c>
      <c r="AU67" s="553">
        <v>0</v>
      </c>
      <c r="AV67" s="553">
        <v>0</v>
      </c>
      <c r="AW67" s="553">
        <v>0</v>
      </c>
      <c r="AX67" s="553">
        <v>0</v>
      </c>
      <c r="AY67" s="553">
        <v>0</v>
      </c>
      <c r="AZ67" s="553">
        <v>0</v>
      </c>
      <c r="BA67" s="553">
        <v>0</v>
      </c>
      <c r="BB67" s="553">
        <v>0</v>
      </c>
      <c r="BC67" s="553">
        <v>0</v>
      </c>
      <c r="BD67" s="553">
        <v>0</v>
      </c>
      <c r="BE67" s="553">
        <v>0</v>
      </c>
      <c r="BF67" s="553">
        <v>0</v>
      </c>
      <c r="BG67" s="553">
        <v>0</v>
      </c>
      <c r="BH67" s="553">
        <v>0</v>
      </c>
      <c r="BI67" s="553">
        <v>0</v>
      </c>
      <c r="BJ67" s="553">
        <v>0</v>
      </c>
      <c r="BK67" s="553">
        <v>0</v>
      </c>
      <c r="BL67" s="553">
        <v>0</v>
      </c>
      <c r="BM67" s="553">
        <v>40837</v>
      </c>
      <c r="BN67" s="554">
        <v>0</v>
      </c>
      <c r="BO67" s="501">
        <v>0</v>
      </c>
      <c r="BP67" s="501">
        <v>0</v>
      </c>
      <c r="BQ67" s="555">
        <v>0</v>
      </c>
      <c r="BR67" s="555">
        <v>0</v>
      </c>
      <c r="BS67" s="555">
        <v>0</v>
      </c>
      <c r="BT67" s="555">
        <v>0</v>
      </c>
      <c r="BU67" s="556">
        <v>0</v>
      </c>
      <c r="BV67" s="556">
        <v>0</v>
      </c>
      <c r="BW67" s="557">
        <v>0</v>
      </c>
      <c r="BX67" s="557">
        <v>0</v>
      </c>
      <c r="BY67" s="553">
        <v>0</v>
      </c>
      <c r="BZ67" s="553">
        <v>0</v>
      </c>
      <c r="CA67" s="538">
        <v>0</v>
      </c>
      <c r="CB67" s="538">
        <v>0</v>
      </c>
      <c r="CC67" s="538">
        <v>0</v>
      </c>
      <c r="CD67" s="539">
        <v>145956</v>
      </c>
      <c r="CE67" s="539">
        <v>0</v>
      </c>
      <c r="CF67" s="539">
        <v>0</v>
      </c>
      <c r="CG67" s="539">
        <v>0</v>
      </c>
      <c r="CH67" s="539">
        <v>208776</v>
      </c>
      <c r="CI67" s="539">
        <v>0</v>
      </c>
      <c r="CJ67" s="539">
        <v>0</v>
      </c>
      <c r="CK67" s="539">
        <v>3433</v>
      </c>
      <c r="CL67" s="540">
        <v>0</v>
      </c>
      <c r="CM67" s="540">
        <v>0</v>
      </c>
      <c r="CN67" s="540">
        <v>0</v>
      </c>
      <c r="CO67" s="540">
        <v>0</v>
      </c>
      <c r="CP67" s="540">
        <v>0</v>
      </c>
      <c r="CQ67" s="553">
        <v>239603</v>
      </c>
      <c r="CR67" s="541">
        <v>0</v>
      </c>
      <c r="CS67" s="541">
        <v>0</v>
      </c>
      <c r="CT67" s="542">
        <v>0</v>
      </c>
      <c r="CU67" s="542">
        <v>0</v>
      </c>
      <c r="CV67" s="542">
        <v>0</v>
      </c>
      <c r="CW67" s="553">
        <v>0</v>
      </c>
      <c r="CX67" s="543">
        <v>0</v>
      </c>
      <c r="CY67" s="543">
        <v>11</v>
      </c>
      <c r="CZ67" s="543">
        <v>32008</v>
      </c>
      <c r="DA67" s="543">
        <v>102</v>
      </c>
      <c r="DB67" s="545">
        <v>17</v>
      </c>
      <c r="DC67" s="545">
        <v>0</v>
      </c>
      <c r="DD67" s="545">
        <v>0</v>
      </c>
      <c r="DE67" s="545">
        <v>0</v>
      </c>
      <c r="DF67" s="545">
        <v>1019</v>
      </c>
      <c r="DG67" s="553">
        <v>0</v>
      </c>
      <c r="DH67" s="553">
        <v>0</v>
      </c>
      <c r="DI67" s="810">
        <v>671762</v>
      </c>
      <c r="DJ67" s="811">
        <v>0</v>
      </c>
      <c r="DK67" s="553">
        <v>803029</v>
      </c>
      <c r="DL67" s="553">
        <v>0</v>
      </c>
      <c r="DM67" s="553">
        <v>0</v>
      </c>
      <c r="DN67" s="553">
        <v>257246</v>
      </c>
      <c r="DO67" s="553">
        <v>8114347</v>
      </c>
      <c r="DP67" s="553">
        <v>18769</v>
      </c>
      <c r="DQ67" s="553">
        <v>9193391</v>
      </c>
      <c r="DR67" s="553">
        <v>9865153</v>
      </c>
      <c r="DS67" s="553">
        <v>448821</v>
      </c>
      <c r="DT67" s="553">
        <v>9642212</v>
      </c>
      <c r="DU67" s="553">
        <v>10313974</v>
      </c>
      <c r="DV67" s="553">
        <v>-9220305</v>
      </c>
      <c r="DW67" s="812">
        <v>421907</v>
      </c>
      <c r="DX67" s="813">
        <v>1093669</v>
      </c>
    </row>
    <row r="68" spans="2:128" ht="12.75" thickBot="1">
      <c r="B68" s="822" t="s">
        <v>505</v>
      </c>
      <c r="C68" s="823" t="s">
        <v>629</v>
      </c>
      <c r="D68" s="497">
        <v>42</v>
      </c>
      <c r="E68" s="498">
        <v>0</v>
      </c>
      <c r="F68" s="498">
        <v>9936</v>
      </c>
      <c r="G68" s="498">
        <v>223</v>
      </c>
      <c r="H68" s="499">
        <v>112</v>
      </c>
      <c r="I68" s="500">
        <f>H68</f>
        <v>112</v>
      </c>
      <c r="J68" s="554">
        <v>0</v>
      </c>
      <c r="K68" s="554">
        <v>115</v>
      </c>
      <c r="L68" s="554">
        <v>0</v>
      </c>
      <c r="M68" s="554">
        <v>126</v>
      </c>
      <c r="N68" s="554">
        <v>4</v>
      </c>
      <c r="O68" s="554">
        <v>7</v>
      </c>
      <c r="P68" s="554">
        <v>0</v>
      </c>
      <c r="Q68" s="554">
        <v>63</v>
      </c>
      <c r="R68" s="554">
        <v>121</v>
      </c>
      <c r="S68" s="554">
        <v>285</v>
      </c>
      <c r="T68" s="554">
        <v>123</v>
      </c>
      <c r="U68" s="554">
        <v>2657</v>
      </c>
      <c r="V68" s="554">
        <v>1370</v>
      </c>
      <c r="W68" s="501">
        <v>77</v>
      </c>
      <c r="X68" s="554">
        <v>9</v>
      </c>
      <c r="Y68" s="554">
        <v>693</v>
      </c>
      <c r="Z68" s="554">
        <v>15</v>
      </c>
      <c r="AA68" s="554">
        <v>95</v>
      </c>
      <c r="AB68" s="554">
        <v>0</v>
      </c>
      <c r="AC68" s="554">
        <v>0</v>
      </c>
      <c r="AD68" s="554">
        <v>653</v>
      </c>
      <c r="AE68" s="554">
        <v>60</v>
      </c>
      <c r="AF68" s="554">
        <v>210</v>
      </c>
      <c r="AG68" s="554">
        <v>207</v>
      </c>
      <c r="AH68" s="824">
        <v>2598</v>
      </c>
      <c r="AI68" s="824">
        <v>68</v>
      </c>
      <c r="AJ68" s="824">
        <v>44</v>
      </c>
      <c r="AK68" s="554">
        <v>2</v>
      </c>
      <c r="AL68" s="554">
        <v>200</v>
      </c>
      <c r="AM68" s="554">
        <v>21</v>
      </c>
      <c r="AN68" s="554">
        <v>524</v>
      </c>
      <c r="AO68" s="554">
        <v>26</v>
      </c>
      <c r="AP68" s="554">
        <v>29</v>
      </c>
      <c r="AQ68" s="554">
        <v>20</v>
      </c>
      <c r="AR68" s="554">
        <v>3</v>
      </c>
      <c r="AS68" s="554">
        <v>1034</v>
      </c>
      <c r="AT68" s="554">
        <v>232</v>
      </c>
      <c r="AU68" s="554">
        <v>3007</v>
      </c>
      <c r="AV68" s="554">
        <v>480</v>
      </c>
      <c r="AW68" s="554">
        <v>43745</v>
      </c>
      <c r="AX68" s="554">
        <v>182147</v>
      </c>
      <c r="AY68" s="554">
        <v>1087</v>
      </c>
      <c r="AZ68" s="554">
        <v>1362</v>
      </c>
      <c r="BA68" s="554">
        <v>31060</v>
      </c>
      <c r="BB68" s="554">
        <v>13112</v>
      </c>
      <c r="BC68" s="554">
        <v>60</v>
      </c>
      <c r="BD68" s="554">
        <v>39</v>
      </c>
      <c r="BE68" s="554">
        <v>2272</v>
      </c>
      <c r="BF68" s="554">
        <v>0</v>
      </c>
      <c r="BG68" s="554">
        <v>620</v>
      </c>
      <c r="BH68" s="554">
        <v>3151</v>
      </c>
      <c r="BI68" s="554">
        <v>0</v>
      </c>
      <c r="BJ68" s="554">
        <v>0</v>
      </c>
      <c r="BK68" s="554">
        <v>1382</v>
      </c>
      <c r="BL68" s="554">
        <v>225160</v>
      </c>
      <c r="BM68" s="554">
        <v>373</v>
      </c>
      <c r="BN68" s="554">
        <v>49776</v>
      </c>
      <c r="BO68" s="501">
        <v>6690</v>
      </c>
      <c r="BP68" s="501">
        <v>68</v>
      </c>
      <c r="BQ68" s="555">
        <v>16919</v>
      </c>
      <c r="BR68" s="555">
        <v>30</v>
      </c>
      <c r="BS68" s="555">
        <v>3857</v>
      </c>
      <c r="BT68" s="555">
        <v>25</v>
      </c>
      <c r="BU68" s="556">
        <v>0</v>
      </c>
      <c r="BV68" s="556">
        <v>0</v>
      </c>
      <c r="BW68" s="557">
        <v>920</v>
      </c>
      <c r="BX68" s="557">
        <v>1169</v>
      </c>
      <c r="BY68" s="554">
        <v>522919</v>
      </c>
      <c r="BZ68" s="554">
        <v>10397</v>
      </c>
      <c r="CA68" s="538">
        <v>606</v>
      </c>
      <c r="CB68" s="538">
        <v>296</v>
      </c>
      <c r="CC68" s="538">
        <v>0</v>
      </c>
      <c r="CD68" s="539">
        <v>68</v>
      </c>
      <c r="CE68" s="539">
        <v>1186</v>
      </c>
      <c r="CF68" s="539">
        <v>0</v>
      </c>
      <c r="CG68" s="539">
        <v>534</v>
      </c>
      <c r="CH68" s="539">
        <v>330</v>
      </c>
      <c r="CI68" s="539">
        <v>137</v>
      </c>
      <c r="CJ68" s="539">
        <v>1133</v>
      </c>
      <c r="CK68" s="539">
        <v>4310</v>
      </c>
      <c r="CL68" s="540">
        <v>1863</v>
      </c>
      <c r="CM68" s="540">
        <v>810</v>
      </c>
      <c r="CN68" s="540">
        <v>13294</v>
      </c>
      <c r="CO68" s="540">
        <v>16</v>
      </c>
      <c r="CP68" s="540">
        <v>8769</v>
      </c>
      <c r="CQ68" s="554">
        <v>57115</v>
      </c>
      <c r="CR68" s="541">
        <v>954</v>
      </c>
      <c r="CS68" s="541">
        <v>710</v>
      </c>
      <c r="CT68" s="542">
        <v>1846921</v>
      </c>
      <c r="CU68" s="542">
        <v>58965</v>
      </c>
      <c r="CV68" s="542">
        <v>77901</v>
      </c>
      <c r="CW68" s="554">
        <v>580</v>
      </c>
      <c r="CX68" s="543">
        <v>1098</v>
      </c>
      <c r="CY68" s="543">
        <v>3392</v>
      </c>
      <c r="CZ68" s="543">
        <v>85948</v>
      </c>
      <c r="DA68" s="543">
        <v>10097</v>
      </c>
      <c r="DB68" s="545">
        <v>25942</v>
      </c>
      <c r="DC68" s="545">
        <v>808</v>
      </c>
      <c r="DD68" s="545">
        <v>1005</v>
      </c>
      <c r="DE68" s="545">
        <v>396</v>
      </c>
      <c r="DF68" s="545">
        <v>15200</v>
      </c>
      <c r="DG68" s="554">
        <v>0</v>
      </c>
      <c r="DH68" s="554">
        <v>0</v>
      </c>
      <c r="DI68" s="825">
        <v>3364215</v>
      </c>
      <c r="DJ68" s="826">
        <v>110293</v>
      </c>
      <c r="DK68" s="554">
        <v>5927631</v>
      </c>
      <c r="DL68" s="554">
        <v>788</v>
      </c>
      <c r="DM68" s="554">
        <v>0</v>
      </c>
      <c r="DN68" s="554">
        <v>847701</v>
      </c>
      <c r="DO68" s="554">
        <v>11664415</v>
      </c>
      <c r="DP68" s="554">
        <v>-20040</v>
      </c>
      <c r="DQ68" s="554">
        <v>18530788</v>
      </c>
      <c r="DR68" s="554">
        <v>21895003</v>
      </c>
      <c r="DS68" s="554">
        <v>5118349</v>
      </c>
      <c r="DT68" s="554">
        <v>23649137</v>
      </c>
      <c r="DU68" s="554">
        <v>27013352</v>
      </c>
      <c r="DV68" s="554">
        <v>-20954526</v>
      </c>
      <c r="DW68" s="827">
        <v>2694611</v>
      </c>
      <c r="DX68" s="828">
        <v>6058826</v>
      </c>
    </row>
    <row r="69" spans="2:128" ht="12.75" thickBot="1">
      <c r="B69" s="623" t="s">
        <v>506</v>
      </c>
      <c r="C69" s="709" t="s">
        <v>716</v>
      </c>
      <c r="D69" s="625">
        <v>4557</v>
      </c>
      <c r="E69" s="626">
        <v>53</v>
      </c>
      <c r="F69" s="626">
        <v>1708</v>
      </c>
      <c r="G69" s="626">
        <v>4364</v>
      </c>
      <c r="H69" s="705">
        <v>158603</v>
      </c>
      <c r="I69" s="706">
        <f>H69+H70+H38+H37+H36+H25</f>
        <v>510998</v>
      </c>
      <c r="J69" s="640">
        <v>0</v>
      </c>
      <c r="K69" s="640">
        <v>37969</v>
      </c>
      <c r="L69" s="640">
        <v>0</v>
      </c>
      <c r="M69" s="641">
        <v>78068</v>
      </c>
      <c r="N69" s="641">
        <v>3417</v>
      </c>
      <c r="O69" s="641">
        <v>8</v>
      </c>
      <c r="P69" s="641">
        <v>0</v>
      </c>
      <c r="Q69" s="642">
        <v>2334</v>
      </c>
      <c r="R69" s="642">
        <v>435528</v>
      </c>
      <c r="S69" s="643">
        <v>108463</v>
      </c>
      <c r="T69" s="643">
        <v>204363</v>
      </c>
      <c r="U69" s="643">
        <v>8418</v>
      </c>
      <c r="V69" s="643">
        <v>11168</v>
      </c>
      <c r="W69" s="629">
        <v>1549</v>
      </c>
      <c r="X69" s="644">
        <v>0</v>
      </c>
      <c r="Y69" s="644">
        <v>0</v>
      </c>
      <c r="Z69" s="644">
        <v>0</v>
      </c>
      <c r="AA69" s="644">
        <v>1063</v>
      </c>
      <c r="AB69" s="644">
        <v>0</v>
      </c>
      <c r="AC69" s="644">
        <v>0</v>
      </c>
      <c r="AD69" s="644">
        <v>106</v>
      </c>
      <c r="AE69" s="644">
        <v>461</v>
      </c>
      <c r="AF69" s="645">
        <v>0</v>
      </c>
      <c r="AG69" s="645">
        <v>10578</v>
      </c>
      <c r="AH69" s="629">
        <v>8360</v>
      </c>
      <c r="AI69" s="629">
        <v>1116</v>
      </c>
      <c r="AJ69" s="629">
        <v>81909</v>
      </c>
      <c r="AK69" s="646">
        <v>2763</v>
      </c>
      <c r="AL69" s="646">
        <v>84</v>
      </c>
      <c r="AM69" s="646">
        <v>1391</v>
      </c>
      <c r="AN69" s="646">
        <v>123953</v>
      </c>
      <c r="AO69" s="707">
        <v>11</v>
      </c>
      <c r="AP69" s="707">
        <v>84</v>
      </c>
      <c r="AQ69" s="707">
        <v>18185</v>
      </c>
      <c r="AR69" s="707">
        <v>17</v>
      </c>
      <c r="AS69" s="708">
        <v>874</v>
      </c>
      <c r="AT69" s="708">
        <v>90246</v>
      </c>
      <c r="AU69" s="630">
        <v>27835</v>
      </c>
      <c r="AV69" s="630">
        <v>10682</v>
      </c>
      <c r="AW69" s="631">
        <v>56614</v>
      </c>
      <c r="AX69" s="631">
        <v>3538</v>
      </c>
      <c r="AY69" s="631">
        <v>401</v>
      </c>
      <c r="AZ69" s="631">
        <v>12</v>
      </c>
      <c r="BA69" s="632">
        <v>8530</v>
      </c>
      <c r="BB69" s="632">
        <v>6835</v>
      </c>
      <c r="BC69" s="632">
        <v>3072</v>
      </c>
      <c r="BD69" s="632">
        <v>140</v>
      </c>
      <c r="BE69" s="633">
        <v>1176</v>
      </c>
      <c r="BF69" s="633">
        <v>0</v>
      </c>
      <c r="BG69" s="634">
        <v>1294</v>
      </c>
      <c r="BH69" s="634">
        <v>1346</v>
      </c>
      <c r="BI69" s="635">
        <v>0</v>
      </c>
      <c r="BJ69" s="635">
        <v>0</v>
      </c>
      <c r="BK69" s="635">
        <v>1253</v>
      </c>
      <c r="BL69" s="635">
        <v>101871</v>
      </c>
      <c r="BM69" s="635">
        <v>59</v>
      </c>
      <c r="BN69" s="636">
        <v>24010</v>
      </c>
      <c r="BO69" s="629">
        <v>1014093</v>
      </c>
      <c r="BP69" s="629">
        <v>73</v>
      </c>
      <c r="BQ69" s="637">
        <v>377842</v>
      </c>
      <c r="BR69" s="637">
        <v>421419</v>
      </c>
      <c r="BS69" s="637">
        <v>285564</v>
      </c>
      <c r="BT69" s="637">
        <v>99983</v>
      </c>
      <c r="BU69" s="638">
        <v>20799</v>
      </c>
      <c r="BV69" s="638">
        <v>97</v>
      </c>
      <c r="BW69" s="639">
        <v>8324</v>
      </c>
      <c r="BX69" s="639">
        <v>32015</v>
      </c>
      <c r="BY69" s="624">
        <v>994536</v>
      </c>
      <c r="BZ69" s="624">
        <v>35183</v>
      </c>
      <c r="CA69" s="640">
        <v>572</v>
      </c>
      <c r="CB69" s="640">
        <v>191</v>
      </c>
      <c r="CC69" s="640">
        <v>0</v>
      </c>
      <c r="CD69" s="641">
        <v>577</v>
      </c>
      <c r="CE69" s="641">
        <v>44660</v>
      </c>
      <c r="CF69" s="641">
        <v>1515</v>
      </c>
      <c r="CG69" s="641">
        <v>14933</v>
      </c>
      <c r="CH69" s="641">
        <v>515</v>
      </c>
      <c r="CI69" s="641">
        <v>15</v>
      </c>
      <c r="CJ69" s="641">
        <v>1162</v>
      </c>
      <c r="CK69" s="641">
        <v>5059</v>
      </c>
      <c r="CL69" s="642">
        <v>134719</v>
      </c>
      <c r="CM69" s="642">
        <v>59619</v>
      </c>
      <c r="CN69" s="642">
        <v>193248</v>
      </c>
      <c r="CO69" s="642">
        <v>2287</v>
      </c>
      <c r="CP69" s="642">
        <v>151549</v>
      </c>
      <c r="CQ69" s="624">
        <v>2110364</v>
      </c>
      <c r="CR69" s="643">
        <v>498371</v>
      </c>
      <c r="CS69" s="643">
        <v>807274</v>
      </c>
      <c r="CT69" s="644">
        <v>103402</v>
      </c>
      <c r="CU69" s="644">
        <v>165434</v>
      </c>
      <c r="CV69" s="644">
        <v>124257</v>
      </c>
      <c r="CW69" s="624">
        <v>211115</v>
      </c>
      <c r="CX69" s="645">
        <v>141107</v>
      </c>
      <c r="CY69" s="645">
        <v>567830</v>
      </c>
      <c r="CZ69" s="645">
        <v>49062</v>
      </c>
      <c r="DA69" s="645">
        <v>983941</v>
      </c>
      <c r="DB69" s="646">
        <v>505143</v>
      </c>
      <c r="DC69" s="646">
        <v>150891</v>
      </c>
      <c r="DD69" s="646">
        <v>60634</v>
      </c>
      <c r="DE69" s="646">
        <v>128382</v>
      </c>
      <c r="DF69" s="646">
        <v>217051</v>
      </c>
      <c r="DG69" s="624">
        <v>4250587</v>
      </c>
      <c r="DH69" s="624">
        <v>4930</v>
      </c>
      <c r="DI69" s="647">
        <v>16630763</v>
      </c>
      <c r="DJ69" s="648">
        <v>1165003</v>
      </c>
      <c r="DK69" s="624">
        <v>8979476</v>
      </c>
      <c r="DL69" s="624">
        <v>96</v>
      </c>
      <c r="DM69" s="624">
        <v>0</v>
      </c>
      <c r="DN69" s="624">
        <v>750999</v>
      </c>
      <c r="DO69" s="624">
        <v>7422727</v>
      </c>
      <c r="DP69" s="624">
        <v>-111538</v>
      </c>
      <c r="DQ69" s="624">
        <v>18206763</v>
      </c>
      <c r="DR69" s="624">
        <v>34837526</v>
      </c>
      <c r="DS69" s="624">
        <v>14431030</v>
      </c>
      <c r="DT69" s="624">
        <v>32637793</v>
      </c>
      <c r="DU69" s="624">
        <v>49268556</v>
      </c>
      <c r="DV69" s="624">
        <v>-31407543</v>
      </c>
      <c r="DW69" s="649">
        <v>1230250</v>
      </c>
      <c r="DX69" s="650">
        <v>17861013</v>
      </c>
    </row>
    <row r="70" spans="2:128" ht="12.75" thickBot="1">
      <c r="B70" s="829" t="s">
        <v>507</v>
      </c>
      <c r="C70" s="830" t="s">
        <v>717</v>
      </c>
      <c r="D70" s="831">
        <v>1756</v>
      </c>
      <c r="E70" s="832">
        <v>10</v>
      </c>
      <c r="F70" s="832">
        <v>5</v>
      </c>
      <c r="G70" s="832">
        <v>3</v>
      </c>
      <c r="H70" s="705">
        <v>45</v>
      </c>
      <c r="I70" s="706" t="s">
        <v>799</v>
      </c>
      <c r="J70" s="833">
        <v>0</v>
      </c>
      <c r="K70" s="833">
        <v>0</v>
      </c>
      <c r="L70" s="833">
        <v>0</v>
      </c>
      <c r="M70" s="834">
        <v>0</v>
      </c>
      <c r="N70" s="834">
        <v>3197</v>
      </c>
      <c r="O70" s="834">
        <v>10587</v>
      </c>
      <c r="P70" s="834">
        <v>0</v>
      </c>
      <c r="Q70" s="835">
        <v>77</v>
      </c>
      <c r="R70" s="835">
        <v>0</v>
      </c>
      <c r="S70" s="836">
        <v>0</v>
      </c>
      <c r="T70" s="836">
        <v>0</v>
      </c>
      <c r="U70" s="836">
        <v>159150</v>
      </c>
      <c r="V70" s="836">
        <v>0</v>
      </c>
      <c r="W70" s="837">
        <v>0</v>
      </c>
      <c r="X70" s="838">
        <v>4880</v>
      </c>
      <c r="Y70" s="838">
        <v>18943</v>
      </c>
      <c r="Z70" s="838">
        <v>1844</v>
      </c>
      <c r="AA70" s="838">
        <v>1673</v>
      </c>
      <c r="AB70" s="838">
        <v>0</v>
      </c>
      <c r="AC70" s="838">
        <v>0</v>
      </c>
      <c r="AD70" s="838">
        <v>9</v>
      </c>
      <c r="AE70" s="838">
        <v>28</v>
      </c>
      <c r="AF70" s="839">
        <v>104691</v>
      </c>
      <c r="AG70" s="839">
        <v>345917</v>
      </c>
      <c r="AH70" s="837">
        <v>164761</v>
      </c>
      <c r="AI70" s="837">
        <v>199</v>
      </c>
      <c r="AJ70" s="837">
        <v>0</v>
      </c>
      <c r="AK70" s="840">
        <v>944</v>
      </c>
      <c r="AL70" s="840">
        <v>26146</v>
      </c>
      <c r="AM70" s="840">
        <v>297</v>
      </c>
      <c r="AN70" s="840">
        <v>14796</v>
      </c>
      <c r="AO70" s="841">
        <v>78510</v>
      </c>
      <c r="AP70" s="841">
        <v>34834</v>
      </c>
      <c r="AQ70" s="841">
        <v>30604</v>
      </c>
      <c r="AR70" s="841">
        <v>2810</v>
      </c>
      <c r="AS70" s="842">
        <v>4568279</v>
      </c>
      <c r="AT70" s="842">
        <v>214709</v>
      </c>
      <c r="AU70" s="843">
        <v>0</v>
      </c>
      <c r="AV70" s="843">
        <v>142</v>
      </c>
      <c r="AW70" s="844">
        <v>0</v>
      </c>
      <c r="AX70" s="844">
        <v>0</v>
      </c>
      <c r="AY70" s="844">
        <v>0</v>
      </c>
      <c r="AZ70" s="844">
        <v>0</v>
      </c>
      <c r="BA70" s="845">
        <v>0</v>
      </c>
      <c r="BB70" s="845">
        <v>0</v>
      </c>
      <c r="BC70" s="845">
        <v>97</v>
      </c>
      <c r="BD70" s="845">
        <v>0</v>
      </c>
      <c r="BE70" s="846">
        <v>0</v>
      </c>
      <c r="BF70" s="846">
        <v>0</v>
      </c>
      <c r="BG70" s="847">
        <v>661</v>
      </c>
      <c r="BH70" s="847">
        <v>0</v>
      </c>
      <c r="BI70" s="848">
        <v>0</v>
      </c>
      <c r="BJ70" s="848">
        <v>0</v>
      </c>
      <c r="BK70" s="848">
        <v>304</v>
      </c>
      <c r="BL70" s="848">
        <v>0</v>
      </c>
      <c r="BM70" s="848">
        <v>0</v>
      </c>
      <c r="BN70" s="849">
        <v>0</v>
      </c>
      <c r="BO70" s="837">
        <v>0</v>
      </c>
      <c r="BP70" s="837">
        <v>0</v>
      </c>
      <c r="BQ70" s="850">
        <v>0</v>
      </c>
      <c r="BR70" s="850">
        <v>0</v>
      </c>
      <c r="BS70" s="850">
        <v>0</v>
      </c>
      <c r="BT70" s="850">
        <v>0</v>
      </c>
      <c r="BU70" s="851">
        <v>273947</v>
      </c>
      <c r="BV70" s="851">
        <v>23864</v>
      </c>
      <c r="BW70" s="852">
        <v>0</v>
      </c>
      <c r="BX70" s="852">
        <v>0</v>
      </c>
      <c r="BY70" s="853">
        <v>0</v>
      </c>
      <c r="BZ70" s="853">
        <v>0</v>
      </c>
      <c r="CA70" s="833">
        <v>0</v>
      </c>
      <c r="CB70" s="833">
        <v>0</v>
      </c>
      <c r="CC70" s="833">
        <v>0</v>
      </c>
      <c r="CD70" s="834">
        <v>0</v>
      </c>
      <c r="CE70" s="834">
        <v>153</v>
      </c>
      <c r="CF70" s="834">
        <v>0</v>
      </c>
      <c r="CG70" s="834">
        <v>0</v>
      </c>
      <c r="CH70" s="834">
        <v>0</v>
      </c>
      <c r="CI70" s="834">
        <v>0</v>
      </c>
      <c r="CJ70" s="834">
        <v>0</v>
      </c>
      <c r="CK70" s="834">
        <v>0</v>
      </c>
      <c r="CL70" s="835">
        <v>0</v>
      </c>
      <c r="CM70" s="835">
        <v>0</v>
      </c>
      <c r="CN70" s="835">
        <v>0</v>
      </c>
      <c r="CO70" s="835">
        <v>0</v>
      </c>
      <c r="CP70" s="835">
        <v>0</v>
      </c>
      <c r="CQ70" s="853">
        <v>0</v>
      </c>
      <c r="CR70" s="836">
        <v>0</v>
      </c>
      <c r="CS70" s="836">
        <v>0</v>
      </c>
      <c r="CT70" s="838">
        <v>0</v>
      </c>
      <c r="CU70" s="838">
        <v>0</v>
      </c>
      <c r="CV70" s="838">
        <v>0</v>
      </c>
      <c r="CW70" s="853">
        <v>0</v>
      </c>
      <c r="CX70" s="839">
        <v>0</v>
      </c>
      <c r="CY70" s="839">
        <v>0</v>
      </c>
      <c r="CZ70" s="839">
        <v>0</v>
      </c>
      <c r="DA70" s="839">
        <v>0</v>
      </c>
      <c r="DB70" s="840">
        <v>0</v>
      </c>
      <c r="DC70" s="840">
        <v>1205</v>
      </c>
      <c r="DD70" s="840">
        <v>0</v>
      </c>
      <c r="DE70" s="840">
        <v>0</v>
      </c>
      <c r="DF70" s="840">
        <v>0</v>
      </c>
      <c r="DG70" s="853">
        <v>0</v>
      </c>
      <c r="DH70" s="853">
        <v>0</v>
      </c>
      <c r="DI70" s="854">
        <v>6090077</v>
      </c>
      <c r="DJ70" s="855">
        <v>0</v>
      </c>
      <c r="DK70" s="853">
        <v>429294</v>
      </c>
      <c r="DL70" s="853">
        <v>0</v>
      </c>
      <c r="DM70" s="853">
        <v>0</v>
      </c>
      <c r="DN70" s="853">
        <v>0</v>
      </c>
      <c r="DO70" s="853">
        <v>0</v>
      </c>
      <c r="DP70" s="853">
        <v>-85</v>
      </c>
      <c r="DQ70" s="853">
        <v>429209</v>
      </c>
      <c r="DR70" s="853">
        <v>6519286</v>
      </c>
      <c r="DS70" s="853">
        <v>1612587</v>
      </c>
      <c r="DT70" s="853">
        <v>2041796</v>
      </c>
      <c r="DU70" s="853">
        <v>8131873</v>
      </c>
      <c r="DV70" s="853">
        <v>-115933</v>
      </c>
      <c r="DW70" s="856">
        <v>1925863</v>
      </c>
      <c r="DX70" s="857">
        <v>8015940</v>
      </c>
    </row>
    <row r="71" spans="2:128">
      <c r="B71" s="858" t="s">
        <v>508</v>
      </c>
      <c r="C71" s="859" t="s">
        <v>632</v>
      </c>
      <c r="D71" s="497">
        <v>0</v>
      </c>
      <c r="E71" s="498">
        <v>0</v>
      </c>
      <c r="F71" s="498">
        <v>0</v>
      </c>
      <c r="G71" s="498">
        <v>0</v>
      </c>
      <c r="H71" s="507">
        <v>0</v>
      </c>
      <c r="I71" s="508"/>
      <c r="J71" s="555">
        <v>0</v>
      </c>
      <c r="K71" s="555">
        <v>0</v>
      </c>
      <c r="L71" s="555">
        <v>0</v>
      </c>
      <c r="M71" s="555">
        <v>0</v>
      </c>
      <c r="N71" s="555">
        <v>0</v>
      </c>
      <c r="O71" s="555">
        <v>0</v>
      </c>
      <c r="P71" s="555">
        <v>0</v>
      </c>
      <c r="Q71" s="555">
        <v>0</v>
      </c>
      <c r="R71" s="555">
        <v>0</v>
      </c>
      <c r="S71" s="555">
        <v>0</v>
      </c>
      <c r="T71" s="555">
        <v>0</v>
      </c>
      <c r="U71" s="555">
        <v>0</v>
      </c>
      <c r="V71" s="555">
        <v>0</v>
      </c>
      <c r="W71" s="501">
        <v>0</v>
      </c>
      <c r="X71" s="555">
        <v>0</v>
      </c>
      <c r="Y71" s="555">
        <v>0</v>
      </c>
      <c r="Z71" s="555">
        <v>0</v>
      </c>
      <c r="AA71" s="555">
        <v>0</v>
      </c>
      <c r="AB71" s="555">
        <v>0</v>
      </c>
      <c r="AC71" s="555">
        <v>0</v>
      </c>
      <c r="AD71" s="555">
        <v>0</v>
      </c>
      <c r="AE71" s="555">
        <v>0</v>
      </c>
      <c r="AF71" s="555">
        <v>0</v>
      </c>
      <c r="AG71" s="555">
        <v>0</v>
      </c>
      <c r="AH71" s="860">
        <v>0</v>
      </c>
      <c r="AI71" s="860">
        <v>0</v>
      </c>
      <c r="AJ71" s="860">
        <v>0</v>
      </c>
      <c r="AK71" s="555">
        <v>0</v>
      </c>
      <c r="AL71" s="555">
        <v>0</v>
      </c>
      <c r="AM71" s="555">
        <v>0</v>
      </c>
      <c r="AN71" s="555">
        <v>0</v>
      </c>
      <c r="AO71" s="555">
        <v>0</v>
      </c>
      <c r="AP71" s="555">
        <v>0</v>
      </c>
      <c r="AQ71" s="555">
        <v>0</v>
      </c>
      <c r="AR71" s="555">
        <v>0</v>
      </c>
      <c r="AS71" s="555">
        <v>0</v>
      </c>
      <c r="AT71" s="555">
        <v>0</v>
      </c>
      <c r="AU71" s="555">
        <v>0</v>
      </c>
      <c r="AV71" s="555">
        <v>0</v>
      </c>
      <c r="AW71" s="555">
        <v>0</v>
      </c>
      <c r="AX71" s="555">
        <v>0</v>
      </c>
      <c r="AY71" s="555">
        <v>0</v>
      </c>
      <c r="AZ71" s="555">
        <v>0</v>
      </c>
      <c r="BA71" s="555">
        <v>0</v>
      </c>
      <c r="BB71" s="555">
        <v>0</v>
      </c>
      <c r="BC71" s="555">
        <v>0</v>
      </c>
      <c r="BD71" s="555">
        <v>0</v>
      </c>
      <c r="BE71" s="555">
        <v>0</v>
      </c>
      <c r="BF71" s="555">
        <v>0</v>
      </c>
      <c r="BG71" s="555">
        <v>0</v>
      </c>
      <c r="BH71" s="555">
        <v>0</v>
      </c>
      <c r="BI71" s="555">
        <v>0</v>
      </c>
      <c r="BJ71" s="555">
        <v>0</v>
      </c>
      <c r="BK71" s="555">
        <v>0</v>
      </c>
      <c r="BL71" s="555">
        <v>0</v>
      </c>
      <c r="BM71" s="555">
        <v>0</v>
      </c>
      <c r="BN71" s="555">
        <v>0</v>
      </c>
      <c r="BO71" s="501">
        <v>0</v>
      </c>
      <c r="BP71" s="501">
        <v>0</v>
      </c>
      <c r="BQ71" s="555">
        <v>0</v>
      </c>
      <c r="BR71" s="555">
        <v>0</v>
      </c>
      <c r="BS71" s="555">
        <v>0</v>
      </c>
      <c r="BT71" s="555">
        <v>0</v>
      </c>
      <c r="BU71" s="556">
        <v>0</v>
      </c>
      <c r="BV71" s="556">
        <v>0</v>
      </c>
      <c r="BW71" s="557">
        <v>0</v>
      </c>
      <c r="BX71" s="557">
        <v>0</v>
      </c>
      <c r="BY71" s="555">
        <v>0</v>
      </c>
      <c r="BZ71" s="555">
        <v>0</v>
      </c>
      <c r="CA71" s="538">
        <v>0</v>
      </c>
      <c r="CB71" s="538">
        <v>0</v>
      </c>
      <c r="CC71" s="538">
        <v>0</v>
      </c>
      <c r="CD71" s="539">
        <v>0</v>
      </c>
      <c r="CE71" s="539">
        <v>0</v>
      </c>
      <c r="CF71" s="539">
        <v>0</v>
      </c>
      <c r="CG71" s="539">
        <v>0</v>
      </c>
      <c r="CH71" s="539">
        <v>0</v>
      </c>
      <c r="CI71" s="539">
        <v>0</v>
      </c>
      <c r="CJ71" s="539">
        <v>0</v>
      </c>
      <c r="CK71" s="539">
        <v>0</v>
      </c>
      <c r="CL71" s="540">
        <v>0</v>
      </c>
      <c r="CM71" s="540">
        <v>0</v>
      </c>
      <c r="CN71" s="540">
        <v>0</v>
      </c>
      <c r="CO71" s="540">
        <v>0</v>
      </c>
      <c r="CP71" s="540">
        <v>0</v>
      </c>
      <c r="CQ71" s="555">
        <v>0</v>
      </c>
      <c r="CR71" s="541">
        <v>0</v>
      </c>
      <c r="CS71" s="541">
        <v>0</v>
      </c>
      <c r="CT71" s="542">
        <v>0</v>
      </c>
      <c r="CU71" s="542">
        <v>0</v>
      </c>
      <c r="CV71" s="542">
        <v>0</v>
      </c>
      <c r="CW71" s="555">
        <v>0</v>
      </c>
      <c r="CX71" s="543">
        <v>0</v>
      </c>
      <c r="CY71" s="543">
        <v>0</v>
      </c>
      <c r="CZ71" s="543">
        <v>0</v>
      </c>
      <c r="DA71" s="543">
        <v>0</v>
      </c>
      <c r="DB71" s="545">
        <v>0</v>
      </c>
      <c r="DC71" s="545">
        <v>0</v>
      </c>
      <c r="DD71" s="545">
        <v>0</v>
      </c>
      <c r="DE71" s="545">
        <v>0</v>
      </c>
      <c r="DF71" s="545">
        <v>0</v>
      </c>
      <c r="DG71" s="555">
        <v>0</v>
      </c>
      <c r="DH71" s="555">
        <v>0</v>
      </c>
      <c r="DI71" s="861">
        <v>0</v>
      </c>
      <c r="DJ71" s="862">
        <v>0</v>
      </c>
      <c r="DK71" s="555">
        <v>0</v>
      </c>
      <c r="DL71" s="555">
        <v>0</v>
      </c>
      <c r="DM71" s="555">
        <v>0</v>
      </c>
      <c r="DN71" s="555">
        <v>24012645</v>
      </c>
      <c r="DO71" s="555">
        <v>226853612</v>
      </c>
      <c r="DP71" s="555">
        <v>0</v>
      </c>
      <c r="DQ71" s="555">
        <v>250866257</v>
      </c>
      <c r="DR71" s="555">
        <v>250866257</v>
      </c>
      <c r="DS71" s="555">
        <v>0</v>
      </c>
      <c r="DT71" s="555">
        <v>250866257</v>
      </c>
      <c r="DU71" s="555">
        <v>250866257</v>
      </c>
      <c r="DV71" s="555">
        <v>0</v>
      </c>
      <c r="DW71" s="863">
        <v>250866257</v>
      </c>
      <c r="DX71" s="864">
        <v>250866257</v>
      </c>
    </row>
    <row r="72" spans="2:128">
      <c r="B72" s="865" t="s">
        <v>509</v>
      </c>
      <c r="C72" s="866" t="s">
        <v>633</v>
      </c>
      <c r="D72" s="668">
        <v>172836</v>
      </c>
      <c r="E72" s="669">
        <v>63528</v>
      </c>
      <c r="F72" s="669">
        <v>12944</v>
      </c>
      <c r="G72" s="669">
        <v>15377</v>
      </c>
      <c r="H72" s="670">
        <v>27313</v>
      </c>
      <c r="I72" s="671"/>
      <c r="J72" s="686">
        <v>0</v>
      </c>
      <c r="K72" s="686">
        <v>70674</v>
      </c>
      <c r="L72" s="686">
        <v>0</v>
      </c>
      <c r="M72" s="686">
        <v>277569</v>
      </c>
      <c r="N72" s="686">
        <v>6367</v>
      </c>
      <c r="O72" s="686">
        <v>7118</v>
      </c>
      <c r="P72" s="686">
        <v>0</v>
      </c>
      <c r="Q72" s="686">
        <v>14463</v>
      </c>
      <c r="R72" s="686">
        <v>74369</v>
      </c>
      <c r="S72" s="686">
        <v>146942</v>
      </c>
      <c r="T72" s="686">
        <v>80736</v>
      </c>
      <c r="U72" s="686">
        <v>412182</v>
      </c>
      <c r="V72" s="686">
        <v>474606</v>
      </c>
      <c r="W72" s="673">
        <v>107476</v>
      </c>
      <c r="X72" s="686">
        <v>4604</v>
      </c>
      <c r="Y72" s="686">
        <v>325847</v>
      </c>
      <c r="Z72" s="686">
        <v>11575</v>
      </c>
      <c r="AA72" s="686">
        <v>132592</v>
      </c>
      <c r="AB72" s="686">
        <v>0</v>
      </c>
      <c r="AC72" s="686">
        <v>0</v>
      </c>
      <c r="AD72" s="686">
        <v>61244</v>
      </c>
      <c r="AE72" s="686">
        <v>60767</v>
      </c>
      <c r="AF72" s="686">
        <v>758705</v>
      </c>
      <c r="AG72" s="686">
        <v>1564397</v>
      </c>
      <c r="AH72" s="867">
        <v>284427</v>
      </c>
      <c r="AI72" s="867">
        <v>20643</v>
      </c>
      <c r="AJ72" s="867">
        <v>5209</v>
      </c>
      <c r="AK72" s="686">
        <v>4990</v>
      </c>
      <c r="AL72" s="686">
        <v>420359</v>
      </c>
      <c r="AM72" s="686">
        <v>220</v>
      </c>
      <c r="AN72" s="686">
        <v>623575</v>
      </c>
      <c r="AO72" s="686">
        <v>43184</v>
      </c>
      <c r="AP72" s="686">
        <v>314866</v>
      </c>
      <c r="AQ72" s="686">
        <v>41968</v>
      </c>
      <c r="AR72" s="686">
        <v>17597</v>
      </c>
      <c r="AS72" s="686">
        <v>3496735</v>
      </c>
      <c r="AT72" s="686">
        <v>227670</v>
      </c>
      <c r="AU72" s="686">
        <v>1445057</v>
      </c>
      <c r="AV72" s="686">
        <v>315040</v>
      </c>
      <c r="AW72" s="686">
        <v>62564</v>
      </c>
      <c r="AX72" s="686">
        <v>162790</v>
      </c>
      <c r="AY72" s="686">
        <v>61992</v>
      </c>
      <c r="AZ72" s="686">
        <v>310</v>
      </c>
      <c r="BA72" s="686">
        <v>191974</v>
      </c>
      <c r="BB72" s="686">
        <v>40770</v>
      </c>
      <c r="BC72" s="686">
        <v>39356</v>
      </c>
      <c r="BD72" s="686">
        <v>1261</v>
      </c>
      <c r="BE72" s="686">
        <v>3466</v>
      </c>
      <c r="BF72" s="686">
        <v>7</v>
      </c>
      <c r="BG72" s="686">
        <v>19552</v>
      </c>
      <c r="BH72" s="686">
        <v>72644</v>
      </c>
      <c r="BI72" s="686">
        <v>0</v>
      </c>
      <c r="BJ72" s="686">
        <v>0</v>
      </c>
      <c r="BK72" s="686">
        <v>4968</v>
      </c>
      <c r="BL72" s="686">
        <v>319003</v>
      </c>
      <c r="BM72" s="686">
        <v>7586</v>
      </c>
      <c r="BN72" s="686">
        <v>17218</v>
      </c>
      <c r="BO72" s="673">
        <v>26946</v>
      </c>
      <c r="BP72" s="673">
        <v>2321</v>
      </c>
      <c r="BQ72" s="686">
        <v>225933</v>
      </c>
      <c r="BR72" s="686">
        <v>111680</v>
      </c>
      <c r="BS72" s="686">
        <v>350186</v>
      </c>
      <c r="BT72" s="686">
        <v>80599</v>
      </c>
      <c r="BU72" s="687">
        <v>8713547</v>
      </c>
      <c r="BV72" s="687">
        <v>874724</v>
      </c>
      <c r="BW72" s="688">
        <v>882977</v>
      </c>
      <c r="BX72" s="688">
        <v>178890</v>
      </c>
      <c r="BY72" s="686">
        <v>3985401</v>
      </c>
      <c r="BZ72" s="686">
        <v>1110415</v>
      </c>
      <c r="CA72" s="689">
        <v>689160</v>
      </c>
      <c r="CB72" s="689">
        <v>3954443</v>
      </c>
      <c r="CC72" s="689">
        <v>14960220</v>
      </c>
      <c r="CD72" s="690">
        <v>624455</v>
      </c>
      <c r="CE72" s="690">
        <v>390382</v>
      </c>
      <c r="CF72" s="690">
        <v>41528</v>
      </c>
      <c r="CG72" s="690">
        <v>234415</v>
      </c>
      <c r="CH72" s="690">
        <v>2725</v>
      </c>
      <c r="CI72" s="690">
        <v>10593</v>
      </c>
      <c r="CJ72" s="690">
        <v>449744</v>
      </c>
      <c r="CK72" s="690">
        <v>1255906</v>
      </c>
      <c r="CL72" s="691">
        <v>1061004</v>
      </c>
      <c r="CM72" s="691">
        <v>187465</v>
      </c>
      <c r="CN72" s="691">
        <v>43546</v>
      </c>
      <c r="CO72" s="691">
        <v>29440</v>
      </c>
      <c r="CP72" s="691">
        <v>69108</v>
      </c>
      <c r="CQ72" s="686">
        <v>1999261</v>
      </c>
      <c r="CR72" s="692">
        <v>2065773</v>
      </c>
      <c r="CS72" s="692">
        <v>492213</v>
      </c>
      <c r="CT72" s="672">
        <v>1262536</v>
      </c>
      <c r="CU72" s="672">
        <v>593189</v>
      </c>
      <c r="CV72" s="672">
        <v>258687</v>
      </c>
      <c r="CW72" s="686">
        <v>116708</v>
      </c>
      <c r="CX72" s="674">
        <v>115766</v>
      </c>
      <c r="CY72" s="674">
        <v>215817</v>
      </c>
      <c r="CZ72" s="674">
        <v>119465</v>
      </c>
      <c r="DA72" s="674">
        <v>324283</v>
      </c>
      <c r="DB72" s="676">
        <v>805950</v>
      </c>
      <c r="DC72" s="676">
        <v>187668</v>
      </c>
      <c r="DD72" s="676">
        <v>115461</v>
      </c>
      <c r="DE72" s="676">
        <v>144677</v>
      </c>
      <c r="DF72" s="676">
        <v>186450</v>
      </c>
      <c r="DG72" s="686">
        <v>0</v>
      </c>
      <c r="DH72" s="686">
        <v>0</v>
      </c>
      <c r="DI72" s="868">
        <v>62702889</v>
      </c>
      <c r="DJ72" s="869">
        <v>0</v>
      </c>
      <c r="DK72" s="686">
        <v>0</v>
      </c>
      <c r="DL72" s="686">
        <v>0</v>
      </c>
      <c r="DM72" s="686">
        <v>0</v>
      </c>
      <c r="DN72" s="686">
        <v>0</v>
      </c>
      <c r="DO72" s="686">
        <v>0</v>
      </c>
      <c r="DP72" s="686">
        <v>0</v>
      </c>
      <c r="DQ72" s="686">
        <v>0</v>
      </c>
      <c r="DR72" s="686">
        <v>62702889</v>
      </c>
      <c r="DS72" s="686">
        <v>0</v>
      </c>
      <c r="DT72" s="686">
        <v>0</v>
      </c>
      <c r="DU72" s="686">
        <v>62702889</v>
      </c>
      <c r="DV72" s="686">
        <v>0</v>
      </c>
      <c r="DW72" s="870">
        <v>0</v>
      </c>
      <c r="DX72" s="871">
        <v>62702889</v>
      </c>
    </row>
    <row r="73" spans="2:128">
      <c r="B73" s="858" t="s">
        <v>510</v>
      </c>
      <c r="C73" s="859" t="s">
        <v>634</v>
      </c>
      <c r="D73" s="497">
        <v>0</v>
      </c>
      <c r="E73" s="498">
        <v>0</v>
      </c>
      <c r="F73" s="498">
        <v>0</v>
      </c>
      <c r="G73" s="498">
        <v>0</v>
      </c>
      <c r="H73" s="507">
        <v>0</v>
      </c>
      <c r="I73" s="508"/>
      <c r="J73" s="555">
        <v>0</v>
      </c>
      <c r="K73" s="555">
        <v>0</v>
      </c>
      <c r="L73" s="555">
        <v>0</v>
      </c>
      <c r="M73" s="555">
        <v>0</v>
      </c>
      <c r="N73" s="555">
        <v>0</v>
      </c>
      <c r="O73" s="555">
        <v>0</v>
      </c>
      <c r="P73" s="555">
        <v>0</v>
      </c>
      <c r="Q73" s="555">
        <v>0</v>
      </c>
      <c r="R73" s="555">
        <v>0</v>
      </c>
      <c r="S73" s="555">
        <v>0</v>
      </c>
      <c r="T73" s="555">
        <v>0</v>
      </c>
      <c r="U73" s="555">
        <v>0</v>
      </c>
      <c r="V73" s="555">
        <v>0</v>
      </c>
      <c r="W73" s="501">
        <v>0</v>
      </c>
      <c r="X73" s="555">
        <v>0</v>
      </c>
      <c r="Y73" s="555">
        <v>0</v>
      </c>
      <c r="Z73" s="555">
        <v>0</v>
      </c>
      <c r="AA73" s="555">
        <v>0</v>
      </c>
      <c r="AB73" s="555">
        <v>0</v>
      </c>
      <c r="AC73" s="555">
        <v>0</v>
      </c>
      <c r="AD73" s="555">
        <v>0</v>
      </c>
      <c r="AE73" s="555">
        <v>0</v>
      </c>
      <c r="AF73" s="555">
        <v>0</v>
      </c>
      <c r="AG73" s="555">
        <v>0</v>
      </c>
      <c r="AH73" s="860">
        <v>0</v>
      </c>
      <c r="AI73" s="860">
        <v>0</v>
      </c>
      <c r="AJ73" s="860">
        <v>0</v>
      </c>
      <c r="AK73" s="555">
        <v>0</v>
      </c>
      <c r="AL73" s="555">
        <v>0</v>
      </c>
      <c r="AM73" s="555">
        <v>0</v>
      </c>
      <c r="AN73" s="555">
        <v>0</v>
      </c>
      <c r="AO73" s="555">
        <v>0</v>
      </c>
      <c r="AP73" s="555">
        <v>0</v>
      </c>
      <c r="AQ73" s="555">
        <v>0</v>
      </c>
      <c r="AR73" s="555">
        <v>0</v>
      </c>
      <c r="AS73" s="555">
        <v>0</v>
      </c>
      <c r="AT73" s="555">
        <v>0</v>
      </c>
      <c r="AU73" s="555">
        <v>0</v>
      </c>
      <c r="AV73" s="555">
        <v>0</v>
      </c>
      <c r="AW73" s="555">
        <v>0</v>
      </c>
      <c r="AX73" s="555">
        <v>0</v>
      </c>
      <c r="AY73" s="555">
        <v>0</v>
      </c>
      <c r="AZ73" s="555">
        <v>0</v>
      </c>
      <c r="BA73" s="555">
        <v>0</v>
      </c>
      <c r="BB73" s="555">
        <v>0</v>
      </c>
      <c r="BC73" s="555">
        <v>0</v>
      </c>
      <c r="BD73" s="555">
        <v>0</v>
      </c>
      <c r="BE73" s="555">
        <v>0</v>
      </c>
      <c r="BF73" s="555">
        <v>0</v>
      </c>
      <c r="BG73" s="555">
        <v>0</v>
      </c>
      <c r="BH73" s="555">
        <v>0</v>
      </c>
      <c r="BI73" s="555">
        <v>0</v>
      </c>
      <c r="BJ73" s="555">
        <v>0</v>
      </c>
      <c r="BK73" s="555">
        <v>0</v>
      </c>
      <c r="BL73" s="555">
        <v>0</v>
      </c>
      <c r="BM73" s="555">
        <v>0</v>
      </c>
      <c r="BN73" s="555">
        <v>0</v>
      </c>
      <c r="BO73" s="501">
        <v>0</v>
      </c>
      <c r="BP73" s="501">
        <v>0</v>
      </c>
      <c r="BQ73" s="555">
        <v>0</v>
      </c>
      <c r="BR73" s="555">
        <v>0</v>
      </c>
      <c r="BS73" s="555">
        <v>0</v>
      </c>
      <c r="BT73" s="555">
        <v>0</v>
      </c>
      <c r="BU73" s="556">
        <v>0</v>
      </c>
      <c r="BV73" s="556">
        <v>0</v>
      </c>
      <c r="BW73" s="557">
        <v>0</v>
      </c>
      <c r="BX73" s="557">
        <v>0</v>
      </c>
      <c r="BY73" s="555">
        <v>0</v>
      </c>
      <c r="BZ73" s="555">
        <v>0</v>
      </c>
      <c r="CA73" s="538">
        <v>0</v>
      </c>
      <c r="CB73" s="538">
        <v>0</v>
      </c>
      <c r="CC73" s="538">
        <v>0</v>
      </c>
      <c r="CD73" s="539">
        <v>0</v>
      </c>
      <c r="CE73" s="539">
        <v>0</v>
      </c>
      <c r="CF73" s="539">
        <v>0</v>
      </c>
      <c r="CG73" s="539">
        <v>0</v>
      </c>
      <c r="CH73" s="539">
        <v>0</v>
      </c>
      <c r="CI73" s="539">
        <v>0</v>
      </c>
      <c r="CJ73" s="539">
        <v>0</v>
      </c>
      <c r="CK73" s="539">
        <v>0</v>
      </c>
      <c r="CL73" s="540">
        <v>0</v>
      </c>
      <c r="CM73" s="540">
        <v>0</v>
      </c>
      <c r="CN73" s="540">
        <v>0</v>
      </c>
      <c r="CO73" s="540">
        <v>0</v>
      </c>
      <c r="CP73" s="540">
        <v>0</v>
      </c>
      <c r="CQ73" s="555">
        <v>0</v>
      </c>
      <c r="CR73" s="541">
        <v>0</v>
      </c>
      <c r="CS73" s="541">
        <v>0</v>
      </c>
      <c r="CT73" s="542">
        <v>0</v>
      </c>
      <c r="CU73" s="542">
        <v>0</v>
      </c>
      <c r="CV73" s="542">
        <v>0</v>
      </c>
      <c r="CW73" s="555">
        <v>0</v>
      </c>
      <c r="CX73" s="543">
        <v>0</v>
      </c>
      <c r="CY73" s="543">
        <v>0</v>
      </c>
      <c r="CZ73" s="543">
        <v>0</v>
      </c>
      <c r="DA73" s="543">
        <v>0</v>
      </c>
      <c r="DB73" s="545">
        <v>0</v>
      </c>
      <c r="DC73" s="545">
        <v>0</v>
      </c>
      <c r="DD73" s="545">
        <v>0</v>
      </c>
      <c r="DE73" s="545">
        <v>0</v>
      </c>
      <c r="DF73" s="545">
        <v>0</v>
      </c>
      <c r="DG73" s="555">
        <v>0</v>
      </c>
      <c r="DH73" s="555">
        <v>0</v>
      </c>
      <c r="DI73" s="861">
        <v>0</v>
      </c>
      <c r="DJ73" s="862">
        <v>0</v>
      </c>
      <c r="DK73" s="555">
        <v>0</v>
      </c>
      <c r="DL73" s="555">
        <v>0</v>
      </c>
      <c r="DM73" s="555">
        <v>0</v>
      </c>
      <c r="DN73" s="555">
        <v>136659582</v>
      </c>
      <c r="DO73" s="555">
        <v>1252158</v>
      </c>
      <c r="DP73" s="555">
        <v>0</v>
      </c>
      <c r="DQ73" s="555">
        <v>137911740</v>
      </c>
      <c r="DR73" s="555">
        <v>137911740</v>
      </c>
      <c r="DS73" s="555">
        <v>0</v>
      </c>
      <c r="DT73" s="555">
        <v>137911740</v>
      </c>
      <c r="DU73" s="555">
        <v>137911740</v>
      </c>
      <c r="DV73" s="555">
        <v>0</v>
      </c>
      <c r="DW73" s="863">
        <v>137911740</v>
      </c>
      <c r="DX73" s="864">
        <v>137911740</v>
      </c>
    </row>
    <row r="74" spans="2:128" ht="12.75" thickBot="1">
      <c r="B74" s="858" t="s">
        <v>511</v>
      </c>
      <c r="C74" s="859" t="s">
        <v>718</v>
      </c>
      <c r="D74" s="497">
        <v>0</v>
      </c>
      <c r="E74" s="498">
        <v>0</v>
      </c>
      <c r="F74" s="498">
        <v>0</v>
      </c>
      <c r="G74" s="498">
        <v>0</v>
      </c>
      <c r="H74" s="509">
        <v>0</v>
      </c>
      <c r="I74" s="510">
        <f>SUM(H71:H74)</f>
        <v>27313</v>
      </c>
      <c r="J74" s="555">
        <v>0</v>
      </c>
      <c r="K74" s="555">
        <v>0</v>
      </c>
      <c r="L74" s="555">
        <v>0</v>
      </c>
      <c r="M74" s="555">
        <v>0</v>
      </c>
      <c r="N74" s="555">
        <v>0</v>
      </c>
      <c r="O74" s="555">
        <v>0</v>
      </c>
      <c r="P74" s="555">
        <v>0</v>
      </c>
      <c r="Q74" s="555">
        <v>0</v>
      </c>
      <c r="R74" s="555">
        <v>0</v>
      </c>
      <c r="S74" s="555">
        <v>0</v>
      </c>
      <c r="T74" s="555">
        <v>0</v>
      </c>
      <c r="U74" s="555">
        <v>0</v>
      </c>
      <c r="V74" s="555">
        <v>0</v>
      </c>
      <c r="W74" s="501">
        <v>0</v>
      </c>
      <c r="X74" s="555">
        <v>0</v>
      </c>
      <c r="Y74" s="555">
        <v>0</v>
      </c>
      <c r="Z74" s="555">
        <v>0</v>
      </c>
      <c r="AA74" s="555">
        <v>0</v>
      </c>
      <c r="AB74" s="555">
        <v>0</v>
      </c>
      <c r="AC74" s="555">
        <v>0</v>
      </c>
      <c r="AD74" s="555">
        <v>0</v>
      </c>
      <c r="AE74" s="555">
        <v>0</v>
      </c>
      <c r="AF74" s="555">
        <v>0</v>
      </c>
      <c r="AG74" s="555">
        <v>0</v>
      </c>
      <c r="AH74" s="860">
        <v>0</v>
      </c>
      <c r="AI74" s="860">
        <v>0</v>
      </c>
      <c r="AJ74" s="860">
        <v>0</v>
      </c>
      <c r="AK74" s="555">
        <v>0</v>
      </c>
      <c r="AL74" s="555">
        <v>0</v>
      </c>
      <c r="AM74" s="555">
        <v>0</v>
      </c>
      <c r="AN74" s="555">
        <v>0</v>
      </c>
      <c r="AO74" s="555">
        <v>0</v>
      </c>
      <c r="AP74" s="555">
        <v>0</v>
      </c>
      <c r="AQ74" s="555">
        <v>0</v>
      </c>
      <c r="AR74" s="555">
        <v>0</v>
      </c>
      <c r="AS74" s="555">
        <v>0</v>
      </c>
      <c r="AT74" s="555">
        <v>0</v>
      </c>
      <c r="AU74" s="555">
        <v>0</v>
      </c>
      <c r="AV74" s="555">
        <v>0</v>
      </c>
      <c r="AW74" s="555">
        <v>0</v>
      </c>
      <c r="AX74" s="555">
        <v>0</v>
      </c>
      <c r="AY74" s="555">
        <v>0</v>
      </c>
      <c r="AZ74" s="555">
        <v>0</v>
      </c>
      <c r="BA74" s="555">
        <v>0</v>
      </c>
      <c r="BB74" s="555">
        <v>0</v>
      </c>
      <c r="BC74" s="555">
        <v>0</v>
      </c>
      <c r="BD74" s="555">
        <v>0</v>
      </c>
      <c r="BE74" s="555">
        <v>0</v>
      </c>
      <c r="BF74" s="555">
        <v>0</v>
      </c>
      <c r="BG74" s="555">
        <v>0</v>
      </c>
      <c r="BH74" s="555">
        <v>0</v>
      </c>
      <c r="BI74" s="555">
        <v>0</v>
      </c>
      <c r="BJ74" s="555">
        <v>0</v>
      </c>
      <c r="BK74" s="555">
        <v>0</v>
      </c>
      <c r="BL74" s="555">
        <v>0</v>
      </c>
      <c r="BM74" s="555">
        <v>0</v>
      </c>
      <c r="BN74" s="555">
        <v>0</v>
      </c>
      <c r="BO74" s="501">
        <v>0</v>
      </c>
      <c r="BP74" s="501">
        <v>0</v>
      </c>
      <c r="BQ74" s="555">
        <v>0</v>
      </c>
      <c r="BR74" s="555">
        <v>0</v>
      </c>
      <c r="BS74" s="555">
        <v>0</v>
      </c>
      <c r="BT74" s="555">
        <v>0</v>
      </c>
      <c r="BU74" s="556">
        <v>0</v>
      </c>
      <c r="BV74" s="556">
        <v>0</v>
      </c>
      <c r="BW74" s="557">
        <v>0</v>
      </c>
      <c r="BX74" s="557">
        <v>0</v>
      </c>
      <c r="BY74" s="555">
        <v>0</v>
      </c>
      <c r="BZ74" s="555">
        <v>0</v>
      </c>
      <c r="CA74" s="538">
        <v>0</v>
      </c>
      <c r="CB74" s="538">
        <v>0</v>
      </c>
      <c r="CC74" s="538">
        <v>0</v>
      </c>
      <c r="CD74" s="539">
        <v>0</v>
      </c>
      <c r="CE74" s="539">
        <v>0</v>
      </c>
      <c r="CF74" s="539">
        <v>0</v>
      </c>
      <c r="CG74" s="539">
        <v>0</v>
      </c>
      <c r="CH74" s="539">
        <v>0</v>
      </c>
      <c r="CI74" s="539">
        <v>0</v>
      </c>
      <c r="CJ74" s="539">
        <v>0</v>
      </c>
      <c r="CK74" s="539">
        <v>0</v>
      </c>
      <c r="CL74" s="540">
        <v>0</v>
      </c>
      <c r="CM74" s="540">
        <v>0</v>
      </c>
      <c r="CN74" s="540">
        <v>0</v>
      </c>
      <c r="CO74" s="540">
        <v>0</v>
      </c>
      <c r="CP74" s="540">
        <v>0</v>
      </c>
      <c r="CQ74" s="555">
        <v>0</v>
      </c>
      <c r="CR74" s="541">
        <v>0</v>
      </c>
      <c r="CS74" s="541">
        <v>0</v>
      </c>
      <c r="CT74" s="542">
        <v>0</v>
      </c>
      <c r="CU74" s="542">
        <v>0</v>
      </c>
      <c r="CV74" s="542">
        <v>0</v>
      </c>
      <c r="CW74" s="555">
        <v>0</v>
      </c>
      <c r="CX74" s="543">
        <v>0</v>
      </c>
      <c r="CY74" s="543">
        <v>0</v>
      </c>
      <c r="CZ74" s="543">
        <v>0</v>
      </c>
      <c r="DA74" s="543">
        <v>0</v>
      </c>
      <c r="DB74" s="545">
        <v>0</v>
      </c>
      <c r="DC74" s="545">
        <v>0</v>
      </c>
      <c r="DD74" s="545">
        <v>0</v>
      </c>
      <c r="DE74" s="545">
        <v>0</v>
      </c>
      <c r="DF74" s="545">
        <v>0</v>
      </c>
      <c r="DG74" s="555">
        <v>0</v>
      </c>
      <c r="DH74" s="555">
        <v>0</v>
      </c>
      <c r="DI74" s="861">
        <v>0</v>
      </c>
      <c r="DJ74" s="862">
        <v>0</v>
      </c>
      <c r="DK74" s="555">
        <v>0</v>
      </c>
      <c r="DL74" s="555">
        <v>0</v>
      </c>
      <c r="DM74" s="555">
        <v>0</v>
      </c>
      <c r="DN74" s="555">
        <v>8608908</v>
      </c>
      <c r="DO74" s="555">
        <v>28801201</v>
      </c>
      <c r="DP74" s="555">
        <v>0</v>
      </c>
      <c r="DQ74" s="555">
        <v>37410109</v>
      </c>
      <c r="DR74" s="555">
        <v>37410109</v>
      </c>
      <c r="DS74" s="555">
        <v>0</v>
      </c>
      <c r="DT74" s="555">
        <v>37410109</v>
      </c>
      <c r="DU74" s="555">
        <v>37410109</v>
      </c>
      <c r="DV74" s="555">
        <v>0</v>
      </c>
      <c r="DW74" s="863">
        <v>37410109</v>
      </c>
      <c r="DX74" s="864">
        <v>37410109</v>
      </c>
    </row>
    <row r="75" spans="2:128">
      <c r="B75" s="872" t="s">
        <v>512</v>
      </c>
      <c r="C75" s="873" t="s">
        <v>636</v>
      </c>
      <c r="D75" s="497">
        <v>118884</v>
      </c>
      <c r="E75" s="498">
        <v>113693</v>
      </c>
      <c r="F75" s="498">
        <v>142102</v>
      </c>
      <c r="G75" s="498">
        <v>56978</v>
      </c>
      <c r="H75" s="499">
        <v>86223</v>
      </c>
      <c r="I75" s="500"/>
      <c r="J75" s="556">
        <v>0</v>
      </c>
      <c r="K75" s="556">
        <v>273025</v>
      </c>
      <c r="L75" s="556">
        <v>0</v>
      </c>
      <c r="M75" s="556">
        <v>1964510</v>
      </c>
      <c r="N75" s="556">
        <v>21302</v>
      </c>
      <c r="O75" s="556">
        <v>66643</v>
      </c>
      <c r="P75" s="556">
        <v>0</v>
      </c>
      <c r="Q75" s="556">
        <v>105455</v>
      </c>
      <c r="R75" s="556">
        <v>151817</v>
      </c>
      <c r="S75" s="556">
        <v>646493</v>
      </c>
      <c r="T75" s="556">
        <v>137149</v>
      </c>
      <c r="U75" s="556">
        <v>2571559</v>
      </c>
      <c r="V75" s="556">
        <v>571459</v>
      </c>
      <c r="W75" s="501">
        <v>485443</v>
      </c>
      <c r="X75" s="556">
        <v>19027</v>
      </c>
      <c r="Y75" s="556">
        <v>3699360</v>
      </c>
      <c r="Z75" s="556">
        <v>30412</v>
      </c>
      <c r="AA75" s="556">
        <v>469262</v>
      </c>
      <c r="AB75" s="556">
        <v>0</v>
      </c>
      <c r="AC75" s="556">
        <v>0</v>
      </c>
      <c r="AD75" s="556">
        <v>98427</v>
      </c>
      <c r="AE75" s="556">
        <v>96470</v>
      </c>
      <c r="AF75" s="556">
        <v>8326259</v>
      </c>
      <c r="AG75" s="556">
        <v>2588857</v>
      </c>
      <c r="AH75" s="874">
        <v>931874</v>
      </c>
      <c r="AI75" s="874">
        <v>132209</v>
      </c>
      <c r="AJ75" s="874">
        <v>28555</v>
      </c>
      <c r="AK75" s="556">
        <v>13772</v>
      </c>
      <c r="AL75" s="556">
        <v>643650</v>
      </c>
      <c r="AM75" s="556">
        <v>2103</v>
      </c>
      <c r="AN75" s="556">
        <v>754086</v>
      </c>
      <c r="AO75" s="556">
        <v>349619</v>
      </c>
      <c r="AP75" s="556">
        <v>713520</v>
      </c>
      <c r="AQ75" s="556">
        <v>315530</v>
      </c>
      <c r="AR75" s="556">
        <v>32379</v>
      </c>
      <c r="AS75" s="556">
        <v>15750634</v>
      </c>
      <c r="AT75" s="556">
        <v>791614</v>
      </c>
      <c r="AU75" s="556">
        <v>956132</v>
      </c>
      <c r="AV75" s="556">
        <v>868368</v>
      </c>
      <c r="AW75" s="556">
        <v>177747</v>
      </c>
      <c r="AX75" s="556">
        <v>312081</v>
      </c>
      <c r="AY75" s="556">
        <v>389794</v>
      </c>
      <c r="AZ75" s="556">
        <v>3784</v>
      </c>
      <c r="BA75" s="556">
        <v>303086</v>
      </c>
      <c r="BB75" s="556">
        <v>68996</v>
      </c>
      <c r="BC75" s="556">
        <v>101762</v>
      </c>
      <c r="BD75" s="556">
        <v>5400</v>
      </c>
      <c r="BE75" s="556">
        <v>6780</v>
      </c>
      <c r="BF75" s="556">
        <v>20</v>
      </c>
      <c r="BG75" s="556">
        <v>349309</v>
      </c>
      <c r="BH75" s="556">
        <v>146443</v>
      </c>
      <c r="BI75" s="556">
        <v>0</v>
      </c>
      <c r="BJ75" s="556">
        <v>0</v>
      </c>
      <c r="BK75" s="556">
        <v>36296</v>
      </c>
      <c r="BL75" s="556">
        <v>1847390</v>
      </c>
      <c r="BM75" s="556">
        <v>17301</v>
      </c>
      <c r="BN75" s="556">
        <v>42656</v>
      </c>
      <c r="BO75" s="501">
        <v>92957</v>
      </c>
      <c r="BP75" s="501">
        <v>125384</v>
      </c>
      <c r="BQ75" s="556">
        <v>344857</v>
      </c>
      <c r="BR75" s="556">
        <v>115822</v>
      </c>
      <c r="BS75" s="556">
        <v>433234</v>
      </c>
      <c r="BT75" s="556">
        <v>144884</v>
      </c>
      <c r="BU75" s="556">
        <v>5411156</v>
      </c>
      <c r="BV75" s="556">
        <v>248945</v>
      </c>
      <c r="BW75" s="557">
        <v>884006</v>
      </c>
      <c r="BX75" s="557">
        <v>980398</v>
      </c>
      <c r="BY75" s="556">
        <v>8171093</v>
      </c>
      <c r="BZ75" s="556">
        <v>683563</v>
      </c>
      <c r="CA75" s="538">
        <v>911066</v>
      </c>
      <c r="CB75" s="538">
        <v>38999</v>
      </c>
      <c r="CC75" s="538">
        <v>0</v>
      </c>
      <c r="CD75" s="539">
        <v>921540</v>
      </c>
      <c r="CE75" s="539">
        <v>864342</v>
      </c>
      <c r="CF75" s="539">
        <v>68919</v>
      </c>
      <c r="CG75" s="539">
        <v>40627</v>
      </c>
      <c r="CH75" s="539">
        <v>58079</v>
      </c>
      <c r="CI75" s="539">
        <v>10673</v>
      </c>
      <c r="CJ75" s="539">
        <v>710760</v>
      </c>
      <c r="CK75" s="539">
        <v>931214</v>
      </c>
      <c r="CL75" s="540">
        <v>1047346</v>
      </c>
      <c r="CM75" s="540">
        <v>84774</v>
      </c>
      <c r="CN75" s="540">
        <v>251872</v>
      </c>
      <c r="CO75" s="540">
        <v>22719</v>
      </c>
      <c r="CP75" s="540">
        <v>39135</v>
      </c>
      <c r="CQ75" s="556">
        <v>1279267</v>
      </c>
      <c r="CR75" s="541">
        <v>1435937</v>
      </c>
      <c r="CS75" s="541">
        <v>1979639</v>
      </c>
      <c r="CT75" s="542">
        <v>3015139</v>
      </c>
      <c r="CU75" s="542">
        <v>451586</v>
      </c>
      <c r="CV75" s="542">
        <v>308953</v>
      </c>
      <c r="CW75" s="556">
        <v>103035</v>
      </c>
      <c r="CX75" s="543">
        <v>209999</v>
      </c>
      <c r="CY75" s="543">
        <v>90552</v>
      </c>
      <c r="CZ75" s="543">
        <v>510082</v>
      </c>
      <c r="DA75" s="543">
        <v>314432</v>
      </c>
      <c r="DB75" s="545">
        <v>1636442</v>
      </c>
      <c r="DC75" s="545">
        <v>858267</v>
      </c>
      <c r="DD75" s="545">
        <v>570572</v>
      </c>
      <c r="DE75" s="545">
        <v>294855</v>
      </c>
      <c r="DF75" s="545">
        <v>285793</v>
      </c>
      <c r="DG75" s="556">
        <v>0</v>
      </c>
      <c r="DH75" s="556">
        <v>21503</v>
      </c>
      <c r="DI75" s="875">
        <v>85938116</v>
      </c>
      <c r="DJ75" s="876">
        <v>20983</v>
      </c>
      <c r="DK75" s="556">
        <v>38879839</v>
      </c>
      <c r="DL75" s="556">
        <v>0</v>
      </c>
      <c r="DM75" s="556">
        <v>0</v>
      </c>
      <c r="DN75" s="556">
        <v>0</v>
      </c>
      <c r="DO75" s="556">
        <v>0</v>
      </c>
      <c r="DP75" s="556">
        <v>0</v>
      </c>
      <c r="DQ75" s="556">
        <v>38900822</v>
      </c>
      <c r="DR75" s="556">
        <v>124838938</v>
      </c>
      <c r="DS75" s="556">
        <v>24281272</v>
      </c>
      <c r="DT75" s="556">
        <v>63182094</v>
      </c>
      <c r="DU75" s="556">
        <v>149120210</v>
      </c>
      <c r="DV75" s="556">
        <v>-36141409</v>
      </c>
      <c r="DW75" s="877">
        <v>27040685</v>
      </c>
      <c r="DX75" s="878">
        <v>112978801</v>
      </c>
    </row>
    <row r="76" spans="2:128" ht="12.75" thickBot="1">
      <c r="B76" s="879" t="s">
        <v>513</v>
      </c>
      <c r="C76" s="880" t="s">
        <v>719</v>
      </c>
      <c r="D76" s="571">
        <v>38</v>
      </c>
      <c r="E76" s="572">
        <v>0</v>
      </c>
      <c r="F76" s="572">
        <v>210</v>
      </c>
      <c r="G76" s="572">
        <v>0</v>
      </c>
      <c r="H76" s="509">
        <v>14</v>
      </c>
      <c r="I76" s="510">
        <f>SUM(H75:H76)</f>
        <v>86237</v>
      </c>
      <c r="J76" s="592">
        <v>0</v>
      </c>
      <c r="K76" s="592">
        <v>96</v>
      </c>
      <c r="L76" s="592">
        <v>0</v>
      </c>
      <c r="M76" s="592">
        <v>53869</v>
      </c>
      <c r="N76" s="592">
        <v>766</v>
      </c>
      <c r="O76" s="592">
        <v>1263</v>
      </c>
      <c r="P76" s="592">
        <v>0</v>
      </c>
      <c r="Q76" s="592">
        <v>2363</v>
      </c>
      <c r="R76" s="592">
        <v>481</v>
      </c>
      <c r="S76" s="592">
        <v>620</v>
      </c>
      <c r="T76" s="592">
        <v>680</v>
      </c>
      <c r="U76" s="592">
        <v>7375</v>
      </c>
      <c r="V76" s="592">
        <v>8591</v>
      </c>
      <c r="W76" s="517">
        <v>329</v>
      </c>
      <c r="X76" s="592">
        <v>827</v>
      </c>
      <c r="Y76" s="592">
        <v>7341</v>
      </c>
      <c r="Z76" s="592">
        <v>82</v>
      </c>
      <c r="AA76" s="592">
        <v>2995</v>
      </c>
      <c r="AB76" s="592">
        <v>0</v>
      </c>
      <c r="AC76" s="592">
        <v>0</v>
      </c>
      <c r="AD76" s="592">
        <v>4984</v>
      </c>
      <c r="AE76" s="592">
        <v>1638</v>
      </c>
      <c r="AF76" s="592">
        <v>1182</v>
      </c>
      <c r="AG76" s="592">
        <v>21356</v>
      </c>
      <c r="AH76" s="881">
        <v>8207</v>
      </c>
      <c r="AI76" s="881">
        <v>1144</v>
      </c>
      <c r="AJ76" s="881">
        <v>80</v>
      </c>
      <c r="AK76" s="592">
        <v>786</v>
      </c>
      <c r="AL76" s="592">
        <v>1011</v>
      </c>
      <c r="AM76" s="592">
        <v>147</v>
      </c>
      <c r="AN76" s="592">
        <v>5723</v>
      </c>
      <c r="AO76" s="592">
        <v>2493</v>
      </c>
      <c r="AP76" s="592">
        <v>25500</v>
      </c>
      <c r="AQ76" s="592">
        <v>4389</v>
      </c>
      <c r="AR76" s="592">
        <v>80</v>
      </c>
      <c r="AS76" s="592">
        <v>31112</v>
      </c>
      <c r="AT76" s="592">
        <v>11514</v>
      </c>
      <c r="AU76" s="592">
        <v>15211</v>
      </c>
      <c r="AV76" s="592">
        <v>14931</v>
      </c>
      <c r="AW76" s="592">
        <v>1823</v>
      </c>
      <c r="AX76" s="592">
        <v>2307</v>
      </c>
      <c r="AY76" s="592">
        <v>2082</v>
      </c>
      <c r="AZ76" s="592">
        <v>39</v>
      </c>
      <c r="BA76" s="592">
        <v>4320</v>
      </c>
      <c r="BB76" s="592">
        <v>777</v>
      </c>
      <c r="BC76" s="592">
        <v>3414</v>
      </c>
      <c r="BD76" s="592">
        <v>33</v>
      </c>
      <c r="BE76" s="592">
        <v>72</v>
      </c>
      <c r="BF76" s="592">
        <v>0</v>
      </c>
      <c r="BG76" s="592">
        <v>5732</v>
      </c>
      <c r="BH76" s="592">
        <v>1637</v>
      </c>
      <c r="BI76" s="592">
        <v>0</v>
      </c>
      <c r="BJ76" s="592">
        <v>0</v>
      </c>
      <c r="BK76" s="592">
        <v>982</v>
      </c>
      <c r="BL76" s="592">
        <v>31089</v>
      </c>
      <c r="BM76" s="592">
        <v>315</v>
      </c>
      <c r="BN76" s="592">
        <v>590</v>
      </c>
      <c r="BO76" s="517">
        <v>748</v>
      </c>
      <c r="BP76" s="517">
        <v>647</v>
      </c>
      <c r="BQ76" s="592">
        <v>19248</v>
      </c>
      <c r="BR76" s="592">
        <v>4773</v>
      </c>
      <c r="BS76" s="592">
        <v>6936</v>
      </c>
      <c r="BT76" s="592">
        <v>2107</v>
      </c>
      <c r="BU76" s="592">
        <v>17761</v>
      </c>
      <c r="BV76" s="592">
        <v>25229</v>
      </c>
      <c r="BW76" s="593">
        <v>2759</v>
      </c>
      <c r="BX76" s="593">
        <v>10874</v>
      </c>
      <c r="BY76" s="592">
        <v>224568</v>
      </c>
      <c r="BZ76" s="592">
        <v>23376</v>
      </c>
      <c r="CA76" s="594">
        <v>10707</v>
      </c>
      <c r="CB76" s="594">
        <v>1091</v>
      </c>
      <c r="CC76" s="594">
        <v>0</v>
      </c>
      <c r="CD76" s="575">
        <v>1456</v>
      </c>
      <c r="CE76" s="575">
        <v>12430</v>
      </c>
      <c r="CF76" s="575">
        <v>1258</v>
      </c>
      <c r="CG76" s="575">
        <v>2952</v>
      </c>
      <c r="CH76" s="575">
        <v>1439</v>
      </c>
      <c r="CI76" s="575">
        <v>127</v>
      </c>
      <c r="CJ76" s="575">
        <v>299</v>
      </c>
      <c r="CK76" s="575">
        <v>5192</v>
      </c>
      <c r="CL76" s="576">
        <v>13991</v>
      </c>
      <c r="CM76" s="576">
        <v>1901</v>
      </c>
      <c r="CN76" s="576">
        <v>724</v>
      </c>
      <c r="CO76" s="576">
        <v>269</v>
      </c>
      <c r="CP76" s="576">
        <v>880</v>
      </c>
      <c r="CQ76" s="592">
        <v>20009</v>
      </c>
      <c r="CR76" s="577">
        <v>38268</v>
      </c>
      <c r="CS76" s="577">
        <v>29110</v>
      </c>
      <c r="CT76" s="578">
        <v>91925</v>
      </c>
      <c r="CU76" s="578">
        <v>20107</v>
      </c>
      <c r="CV76" s="578">
        <v>15767</v>
      </c>
      <c r="CW76" s="592">
        <v>9102</v>
      </c>
      <c r="CX76" s="579">
        <v>615</v>
      </c>
      <c r="CY76" s="579">
        <v>547</v>
      </c>
      <c r="CZ76" s="579">
        <v>1934</v>
      </c>
      <c r="DA76" s="579">
        <v>4074</v>
      </c>
      <c r="DB76" s="581">
        <v>13006</v>
      </c>
      <c r="DC76" s="581">
        <v>82373</v>
      </c>
      <c r="DD76" s="581">
        <v>48949</v>
      </c>
      <c r="DE76" s="581">
        <v>20170</v>
      </c>
      <c r="DF76" s="581">
        <v>11135</v>
      </c>
      <c r="DG76" s="592">
        <v>0</v>
      </c>
      <c r="DH76" s="592">
        <v>383</v>
      </c>
      <c r="DI76" s="882">
        <v>1095856</v>
      </c>
      <c r="DJ76" s="883">
        <v>6085</v>
      </c>
      <c r="DK76" s="592">
        <v>7757688</v>
      </c>
      <c r="DL76" s="592">
        <v>0</v>
      </c>
      <c r="DM76" s="592">
        <v>0</v>
      </c>
      <c r="DN76" s="592">
        <v>0</v>
      </c>
      <c r="DO76" s="592">
        <v>0</v>
      </c>
      <c r="DP76" s="592">
        <v>0</v>
      </c>
      <c r="DQ76" s="592">
        <v>7763773</v>
      </c>
      <c r="DR76" s="592">
        <v>8859629</v>
      </c>
      <c r="DS76" s="592">
        <v>632093</v>
      </c>
      <c r="DT76" s="592">
        <v>8395866</v>
      </c>
      <c r="DU76" s="592">
        <v>9491722</v>
      </c>
      <c r="DV76" s="592">
        <v>-186289</v>
      </c>
      <c r="DW76" s="884">
        <v>8209577</v>
      </c>
      <c r="DX76" s="885">
        <v>9305433</v>
      </c>
    </row>
    <row r="77" spans="2:128">
      <c r="B77" s="886" t="s">
        <v>514</v>
      </c>
      <c r="C77" s="887" t="s">
        <v>638</v>
      </c>
      <c r="D77" s="497">
        <v>4634</v>
      </c>
      <c r="E77" s="498">
        <v>25919</v>
      </c>
      <c r="F77" s="498">
        <v>8116</v>
      </c>
      <c r="G77" s="498">
        <v>2385</v>
      </c>
      <c r="H77" s="499">
        <v>5643</v>
      </c>
      <c r="I77" s="500"/>
      <c r="J77" s="557">
        <v>0</v>
      </c>
      <c r="K77" s="557">
        <v>25297</v>
      </c>
      <c r="L77" s="557">
        <v>0</v>
      </c>
      <c r="M77" s="557">
        <v>486794</v>
      </c>
      <c r="N77" s="557">
        <v>10057</v>
      </c>
      <c r="O77" s="557">
        <v>8424</v>
      </c>
      <c r="P77" s="557">
        <v>0</v>
      </c>
      <c r="Q77" s="557">
        <v>13294</v>
      </c>
      <c r="R77" s="557">
        <v>8051</v>
      </c>
      <c r="S77" s="557">
        <v>31573</v>
      </c>
      <c r="T77" s="557">
        <v>9862</v>
      </c>
      <c r="U77" s="557">
        <v>240533</v>
      </c>
      <c r="V77" s="557">
        <v>78678</v>
      </c>
      <c r="W77" s="501">
        <v>26784</v>
      </c>
      <c r="X77" s="557">
        <v>3858</v>
      </c>
      <c r="Y77" s="557">
        <v>117000</v>
      </c>
      <c r="Z77" s="557">
        <v>5908</v>
      </c>
      <c r="AA77" s="557">
        <v>106544</v>
      </c>
      <c r="AB77" s="557">
        <v>0</v>
      </c>
      <c r="AC77" s="557">
        <v>0</v>
      </c>
      <c r="AD77" s="557">
        <v>70920</v>
      </c>
      <c r="AE77" s="557">
        <v>28102</v>
      </c>
      <c r="AF77" s="557">
        <v>599292</v>
      </c>
      <c r="AG77" s="557">
        <v>164929</v>
      </c>
      <c r="AH77" s="888">
        <v>63612</v>
      </c>
      <c r="AI77" s="888">
        <v>9420</v>
      </c>
      <c r="AJ77" s="888">
        <v>3457</v>
      </c>
      <c r="AK77" s="557">
        <v>1509</v>
      </c>
      <c r="AL77" s="557">
        <v>64819</v>
      </c>
      <c r="AM77" s="557">
        <v>273</v>
      </c>
      <c r="AN77" s="557">
        <v>66695</v>
      </c>
      <c r="AO77" s="557">
        <v>8824</v>
      </c>
      <c r="AP77" s="557">
        <v>76488</v>
      </c>
      <c r="AQ77" s="557">
        <v>7909</v>
      </c>
      <c r="AR77" s="557">
        <v>3487</v>
      </c>
      <c r="AS77" s="557">
        <v>905153</v>
      </c>
      <c r="AT77" s="557">
        <v>51946</v>
      </c>
      <c r="AU77" s="557">
        <v>114275</v>
      </c>
      <c r="AV77" s="557">
        <v>49214</v>
      </c>
      <c r="AW77" s="557">
        <v>18827</v>
      </c>
      <c r="AX77" s="557">
        <v>39124</v>
      </c>
      <c r="AY77" s="557">
        <v>24585</v>
      </c>
      <c r="AZ77" s="557">
        <v>239</v>
      </c>
      <c r="BA77" s="557">
        <v>38316</v>
      </c>
      <c r="BB77" s="557">
        <v>12805</v>
      </c>
      <c r="BC77" s="557">
        <v>10309</v>
      </c>
      <c r="BD77" s="557">
        <v>523</v>
      </c>
      <c r="BE77" s="557">
        <v>738</v>
      </c>
      <c r="BF77" s="557">
        <v>1</v>
      </c>
      <c r="BG77" s="557">
        <v>23533</v>
      </c>
      <c r="BH77" s="557">
        <v>22286</v>
      </c>
      <c r="BI77" s="557">
        <v>0</v>
      </c>
      <c r="BJ77" s="557">
        <v>0</v>
      </c>
      <c r="BK77" s="557">
        <v>2188</v>
      </c>
      <c r="BL77" s="557">
        <v>137384</v>
      </c>
      <c r="BM77" s="557">
        <v>1096</v>
      </c>
      <c r="BN77" s="557">
        <v>8094</v>
      </c>
      <c r="BO77" s="501">
        <v>24165</v>
      </c>
      <c r="BP77" s="501">
        <v>11532</v>
      </c>
      <c r="BQ77" s="557">
        <v>152230</v>
      </c>
      <c r="BR77" s="557">
        <v>51753</v>
      </c>
      <c r="BS77" s="557">
        <v>52384</v>
      </c>
      <c r="BT77" s="557">
        <v>13625</v>
      </c>
      <c r="BU77" s="557">
        <v>113918</v>
      </c>
      <c r="BV77" s="557">
        <v>39847</v>
      </c>
      <c r="BW77" s="557">
        <v>1651790</v>
      </c>
      <c r="BX77" s="557">
        <v>279120</v>
      </c>
      <c r="BY77" s="557">
        <v>1152841</v>
      </c>
      <c r="BZ77" s="557">
        <v>312528</v>
      </c>
      <c r="CA77" s="538">
        <v>101157</v>
      </c>
      <c r="CB77" s="538">
        <v>15241</v>
      </c>
      <c r="CC77" s="538">
        <v>0</v>
      </c>
      <c r="CD77" s="539">
        <v>86711</v>
      </c>
      <c r="CE77" s="539">
        <v>265657</v>
      </c>
      <c r="CF77" s="539">
        <v>48476</v>
      </c>
      <c r="CG77" s="539">
        <v>22535</v>
      </c>
      <c r="CH77" s="539">
        <v>4859</v>
      </c>
      <c r="CI77" s="539">
        <v>2669</v>
      </c>
      <c r="CJ77" s="539">
        <v>48716</v>
      </c>
      <c r="CK77" s="539">
        <v>277390</v>
      </c>
      <c r="CL77" s="540">
        <v>449667</v>
      </c>
      <c r="CM77" s="540">
        <v>29117</v>
      </c>
      <c r="CN77" s="540">
        <v>5623</v>
      </c>
      <c r="CO77" s="540">
        <v>2937</v>
      </c>
      <c r="CP77" s="540">
        <v>9085</v>
      </c>
      <c r="CQ77" s="557">
        <v>403119</v>
      </c>
      <c r="CR77" s="541">
        <v>1092388</v>
      </c>
      <c r="CS77" s="541">
        <v>376307</v>
      </c>
      <c r="CT77" s="542">
        <v>1437398</v>
      </c>
      <c r="CU77" s="542">
        <v>247911</v>
      </c>
      <c r="CV77" s="542">
        <v>274266</v>
      </c>
      <c r="CW77" s="557">
        <v>116459</v>
      </c>
      <c r="CX77" s="543">
        <v>8381</v>
      </c>
      <c r="CY77" s="543">
        <v>17821</v>
      </c>
      <c r="CZ77" s="543">
        <v>95513</v>
      </c>
      <c r="DA77" s="543">
        <v>86468</v>
      </c>
      <c r="DB77" s="545">
        <v>361621</v>
      </c>
      <c r="DC77" s="545">
        <v>690361</v>
      </c>
      <c r="DD77" s="545">
        <v>294751</v>
      </c>
      <c r="DE77" s="545">
        <v>472247</v>
      </c>
      <c r="DF77" s="545">
        <v>106700</v>
      </c>
      <c r="DG77" s="557">
        <v>0</v>
      </c>
      <c r="DH77" s="557">
        <v>29396</v>
      </c>
      <c r="DI77" s="889">
        <v>15186406</v>
      </c>
      <c r="DJ77" s="890">
        <v>20476</v>
      </c>
      <c r="DK77" s="557">
        <v>12255202</v>
      </c>
      <c r="DL77" s="557">
        <v>0</v>
      </c>
      <c r="DM77" s="557">
        <v>115139</v>
      </c>
      <c r="DN77" s="557">
        <v>0</v>
      </c>
      <c r="DO77" s="557">
        <v>0</v>
      </c>
      <c r="DP77" s="557">
        <v>0</v>
      </c>
      <c r="DQ77" s="557">
        <v>12390817</v>
      </c>
      <c r="DR77" s="557">
        <v>27577223</v>
      </c>
      <c r="DS77" s="557">
        <v>812511</v>
      </c>
      <c r="DT77" s="557">
        <v>13203328</v>
      </c>
      <c r="DU77" s="557">
        <v>28389734</v>
      </c>
      <c r="DV77" s="557">
        <v>-506759</v>
      </c>
      <c r="DW77" s="891">
        <v>12696569</v>
      </c>
      <c r="DX77" s="892">
        <v>27882975</v>
      </c>
    </row>
    <row r="78" spans="2:128" ht="12.75" thickBot="1">
      <c r="B78" s="886" t="s">
        <v>515</v>
      </c>
      <c r="C78" s="887" t="s">
        <v>639</v>
      </c>
      <c r="D78" s="497">
        <v>0</v>
      </c>
      <c r="E78" s="498">
        <v>9361</v>
      </c>
      <c r="F78" s="498">
        <v>21312</v>
      </c>
      <c r="G78" s="498">
        <v>0</v>
      </c>
      <c r="H78" s="509">
        <v>0</v>
      </c>
      <c r="I78" s="510">
        <f>SUM(H77:H78)</f>
        <v>5643</v>
      </c>
      <c r="J78" s="557">
        <v>0</v>
      </c>
      <c r="K78" s="557">
        <v>36653</v>
      </c>
      <c r="L78" s="557">
        <v>0</v>
      </c>
      <c r="M78" s="557">
        <v>91662</v>
      </c>
      <c r="N78" s="557">
        <v>1520</v>
      </c>
      <c r="O78" s="557">
        <v>29723</v>
      </c>
      <c r="P78" s="557">
        <v>0</v>
      </c>
      <c r="Q78" s="557">
        <v>59694</v>
      </c>
      <c r="R78" s="557">
        <v>7104</v>
      </c>
      <c r="S78" s="557">
        <v>66791</v>
      </c>
      <c r="T78" s="557">
        <v>8088</v>
      </c>
      <c r="U78" s="557">
        <v>206972</v>
      </c>
      <c r="V78" s="557">
        <v>81074</v>
      </c>
      <c r="W78" s="501">
        <v>54779</v>
      </c>
      <c r="X78" s="557">
        <v>7960</v>
      </c>
      <c r="Y78" s="557">
        <v>459888</v>
      </c>
      <c r="Z78" s="557">
        <v>7503</v>
      </c>
      <c r="AA78" s="557">
        <v>81062</v>
      </c>
      <c r="AB78" s="557">
        <v>0</v>
      </c>
      <c r="AC78" s="557">
        <v>0</v>
      </c>
      <c r="AD78" s="557">
        <v>145419</v>
      </c>
      <c r="AE78" s="557">
        <v>55926</v>
      </c>
      <c r="AF78" s="557">
        <v>0</v>
      </c>
      <c r="AG78" s="557">
        <v>153608</v>
      </c>
      <c r="AH78" s="888">
        <v>5953</v>
      </c>
      <c r="AI78" s="888">
        <v>7023</v>
      </c>
      <c r="AJ78" s="888">
        <v>3302</v>
      </c>
      <c r="AK78" s="557">
        <v>1854</v>
      </c>
      <c r="AL78" s="557">
        <v>175657</v>
      </c>
      <c r="AM78" s="557">
        <v>57</v>
      </c>
      <c r="AN78" s="557">
        <v>331559</v>
      </c>
      <c r="AO78" s="557">
        <v>10471</v>
      </c>
      <c r="AP78" s="557">
        <v>45955</v>
      </c>
      <c r="AQ78" s="557">
        <v>10560</v>
      </c>
      <c r="AR78" s="557">
        <v>4</v>
      </c>
      <c r="AS78" s="557">
        <v>0</v>
      </c>
      <c r="AT78" s="557">
        <v>61416</v>
      </c>
      <c r="AU78" s="557">
        <v>76266</v>
      </c>
      <c r="AV78" s="557">
        <v>48683</v>
      </c>
      <c r="AW78" s="557">
        <v>65163</v>
      </c>
      <c r="AX78" s="557">
        <v>173107</v>
      </c>
      <c r="AY78" s="557">
        <v>108198</v>
      </c>
      <c r="AZ78" s="557">
        <v>1829</v>
      </c>
      <c r="BA78" s="557">
        <v>31546</v>
      </c>
      <c r="BB78" s="557">
        <v>2517</v>
      </c>
      <c r="BC78" s="557">
        <v>13982</v>
      </c>
      <c r="BD78" s="557">
        <v>766</v>
      </c>
      <c r="BE78" s="557">
        <v>922</v>
      </c>
      <c r="BF78" s="557">
        <v>1</v>
      </c>
      <c r="BG78" s="557">
        <v>9961</v>
      </c>
      <c r="BH78" s="557">
        <v>7495</v>
      </c>
      <c r="BI78" s="557">
        <v>0</v>
      </c>
      <c r="BJ78" s="557">
        <v>0</v>
      </c>
      <c r="BK78" s="557">
        <v>1196</v>
      </c>
      <c r="BL78" s="557">
        <v>191314</v>
      </c>
      <c r="BM78" s="557">
        <v>9551</v>
      </c>
      <c r="BN78" s="557">
        <v>2079</v>
      </c>
      <c r="BO78" s="501">
        <v>29558</v>
      </c>
      <c r="BP78" s="501">
        <v>0</v>
      </c>
      <c r="BQ78" s="557">
        <v>148141</v>
      </c>
      <c r="BR78" s="557">
        <v>680</v>
      </c>
      <c r="BS78" s="557">
        <v>804580</v>
      </c>
      <c r="BT78" s="557">
        <v>243908</v>
      </c>
      <c r="BU78" s="557">
        <v>2671264</v>
      </c>
      <c r="BV78" s="557">
        <v>43642</v>
      </c>
      <c r="BW78" s="557">
        <v>70816</v>
      </c>
      <c r="BX78" s="557">
        <v>0</v>
      </c>
      <c r="BY78" s="557">
        <v>1858701</v>
      </c>
      <c r="BZ78" s="557">
        <v>1001572</v>
      </c>
      <c r="CA78" s="538">
        <v>21807</v>
      </c>
      <c r="CB78" s="538">
        <v>3369</v>
      </c>
      <c r="CC78" s="538">
        <v>0</v>
      </c>
      <c r="CD78" s="539">
        <v>551432</v>
      </c>
      <c r="CE78" s="539">
        <v>681662</v>
      </c>
      <c r="CF78" s="539">
        <v>0</v>
      </c>
      <c r="CG78" s="539">
        <v>136392</v>
      </c>
      <c r="CH78" s="539">
        <v>28131</v>
      </c>
      <c r="CI78" s="539">
        <v>9914</v>
      </c>
      <c r="CJ78" s="539">
        <v>41401</v>
      </c>
      <c r="CK78" s="539">
        <v>491766</v>
      </c>
      <c r="CL78" s="540">
        <v>1188006</v>
      </c>
      <c r="CM78" s="540">
        <v>214167</v>
      </c>
      <c r="CN78" s="540">
        <v>14185</v>
      </c>
      <c r="CO78" s="540">
        <v>10370</v>
      </c>
      <c r="CP78" s="540">
        <v>33328</v>
      </c>
      <c r="CQ78" s="557">
        <v>5771706</v>
      </c>
      <c r="CR78" s="541">
        <v>944826</v>
      </c>
      <c r="CS78" s="541">
        <v>302680</v>
      </c>
      <c r="CT78" s="542">
        <v>4219372</v>
      </c>
      <c r="CU78" s="542">
        <v>287033</v>
      </c>
      <c r="CV78" s="542">
        <v>297315</v>
      </c>
      <c r="CW78" s="557">
        <v>2639</v>
      </c>
      <c r="CX78" s="543">
        <v>12945</v>
      </c>
      <c r="CY78" s="543">
        <v>35941</v>
      </c>
      <c r="CZ78" s="543">
        <v>72113</v>
      </c>
      <c r="DA78" s="543">
        <v>35949</v>
      </c>
      <c r="DB78" s="545">
        <v>1226845</v>
      </c>
      <c r="DC78" s="545">
        <v>1696900</v>
      </c>
      <c r="DD78" s="545">
        <v>1968985</v>
      </c>
      <c r="DE78" s="545">
        <v>624821</v>
      </c>
      <c r="DF78" s="545">
        <v>504341</v>
      </c>
      <c r="DG78" s="557">
        <v>0</v>
      </c>
      <c r="DH78" s="557">
        <v>35908</v>
      </c>
      <c r="DI78" s="889">
        <v>31323597</v>
      </c>
      <c r="DJ78" s="890">
        <v>0</v>
      </c>
      <c r="DK78" s="557">
        <v>1726878</v>
      </c>
      <c r="DL78" s="557">
        <v>0</v>
      </c>
      <c r="DM78" s="557">
        <v>1484455</v>
      </c>
      <c r="DN78" s="557">
        <v>0</v>
      </c>
      <c r="DO78" s="557">
        <v>0</v>
      </c>
      <c r="DP78" s="557">
        <v>0</v>
      </c>
      <c r="DQ78" s="557">
        <v>3211333</v>
      </c>
      <c r="DR78" s="557">
        <v>34534930</v>
      </c>
      <c r="DS78" s="557">
        <v>0</v>
      </c>
      <c r="DT78" s="557">
        <v>3211333</v>
      </c>
      <c r="DU78" s="557">
        <v>34534930</v>
      </c>
      <c r="DV78" s="557">
        <v>0</v>
      </c>
      <c r="DW78" s="891">
        <v>3211333</v>
      </c>
      <c r="DX78" s="892">
        <v>34534930</v>
      </c>
    </row>
    <row r="79" spans="2:128" ht="12.75" thickBot="1">
      <c r="B79" s="893" t="s">
        <v>516</v>
      </c>
      <c r="C79" s="894" t="s">
        <v>640</v>
      </c>
      <c r="D79" s="497">
        <v>2918863</v>
      </c>
      <c r="E79" s="498">
        <v>819615</v>
      </c>
      <c r="F79" s="498">
        <v>430224</v>
      </c>
      <c r="G79" s="498">
        <v>409923</v>
      </c>
      <c r="H79" s="895">
        <v>2336799</v>
      </c>
      <c r="I79" s="896">
        <f>H79</f>
        <v>2336799</v>
      </c>
      <c r="J79" s="538">
        <v>0</v>
      </c>
      <c r="K79" s="538">
        <v>680483</v>
      </c>
      <c r="L79" s="538">
        <v>0</v>
      </c>
      <c r="M79" s="539">
        <v>40002966</v>
      </c>
      <c r="N79" s="539">
        <v>351660</v>
      </c>
      <c r="O79" s="539">
        <v>1817473</v>
      </c>
      <c r="P79" s="539">
        <v>0</v>
      </c>
      <c r="Q79" s="540">
        <v>753081</v>
      </c>
      <c r="R79" s="540">
        <v>3370408</v>
      </c>
      <c r="S79" s="541">
        <v>8115580</v>
      </c>
      <c r="T79" s="541">
        <v>3523257</v>
      </c>
      <c r="U79" s="541">
        <v>8771057</v>
      </c>
      <c r="V79" s="541">
        <v>15038851</v>
      </c>
      <c r="W79" s="501">
        <v>6918468</v>
      </c>
      <c r="X79" s="542">
        <v>68784</v>
      </c>
      <c r="Y79" s="542">
        <v>3046059</v>
      </c>
      <c r="Z79" s="542">
        <v>70229</v>
      </c>
      <c r="AA79" s="542">
        <v>1764945</v>
      </c>
      <c r="AB79" s="542">
        <v>0</v>
      </c>
      <c r="AC79" s="542">
        <v>0</v>
      </c>
      <c r="AD79" s="542">
        <v>2218594</v>
      </c>
      <c r="AE79" s="542">
        <v>1382725</v>
      </c>
      <c r="AF79" s="543">
        <v>25891484</v>
      </c>
      <c r="AG79" s="543">
        <v>34163027</v>
      </c>
      <c r="AH79" s="501">
        <v>8088668</v>
      </c>
      <c r="AI79" s="501">
        <v>1211457</v>
      </c>
      <c r="AJ79" s="501">
        <v>942854</v>
      </c>
      <c r="AK79" s="545">
        <v>67627</v>
      </c>
      <c r="AL79" s="545">
        <v>2447391</v>
      </c>
      <c r="AM79" s="545">
        <v>14040</v>
      </c>
      <c r="AN79" s="545">
        <v>3552316</v>
      </c>
      <c r="AO79" s="546">
        <v>583275</v>
      </c>
      <c r="AP79" s="546">
        <v>4231357</v>
      </c>
      <c r="AQ79" s="546">
        <v>579264</v>
      </c>
      <c r="AR79" s="546">
        <v>777339</v>
      </c>
      <c r="AS79" s="547">
        <v>40234224</v>
      </c>
      <c r="AT79" s="547">
        <v>6155904</v>
      </c>
      <c r="AU79" s="548">
        <v>14520619</v>
      </c>
      <c r="AV79" s="548">
        <v>6287405</v>
      </c>
      <c r="AW79" s="549">
        <v>3246625</v>
      </c>
      <c r="AX79" s="549">
        <v>5847569</v>
      </c>
      <c r="AY79" s="549">
        <v>3672830</v>
      </c>
      <c r="AZ79" s="549">
        <v>130200</v>
      </c>
      <c r="BA79" s="550">
        <v>5535530</v>
      </c>
      <c r="BB79" s="550">
        <v>3061177</v>
      </c>
      <c r="BC79" s="550">
        <v>1285144</v>
      </c>
      <c r="BD79" s="550">
        <v>163816</v>
      </c>
      <c r="BE79" s="551">
        <v>214731</v>
      </c>
      <c r="BF79" s="551">
        <v>537</v>
      </c>
      <c r="BG79" s="552">
        <v>1576643</v>
      </c>
      <c r="BH79" s="552">
        <v>927390</v>
      </c>
      <c r="BI79" s="553">
        <v>0</v>
      </c>
      <c r="BJ79" s="553">
        <v>0</v>
      </c>
      <c r="BK79" s="553">
        <v>609268</v>
      </c>
      <c r="BL79" s="553">
        <v>26480311</v>
      </c>
      <c r="BM79" s="553">
        <v>142757</v>
      </c>
      <c r="BN79" s="554">
        <v>604583</v>
      </c>
      <c r="BO79" s="501">
        <v>2839187</v>
      </c>
      <c r="BP79" s="501">
        <v>56364</v>
      </c>
      <c r="BQ79" s="555">
        <v>28701116</v>
      </c>
      <c r="BR79" s="555">
        <v>7871948</v>
      </c>
      <c r="BS79" s="555">
        <v>12623718</v>
      </c>
      <c r="BT79" s="555">
        <v>3057663</v>
      </c>
      <c r="BU79" s="556">
        <v>6931217</v>
      </c>
      <c r="BV79" s="556">
        <v>917562</v>
      </c>
      <c r="BW79" s="557">
        <v>1023868</v>
      </c>
      <c r="BX79" s="557">
        <v>1268600</v>
      </c>
      <c r="BY79" s="416">
        <v>26012875</v>
      </c>
      <c r="BZ79" s="416">
        <v>3986584</v>
      </c>
      <c r="CA79" s="538">
        <v>177460</v>
      </c>
      <c r="CB79" s="538">
        <v>406405</v>
      </c>
      <c r="CC79" s="538">
        <v>390687</v>
      </c>
      <c r="CD79" s="539">
        <v>160217</v>
      </c>
      <c r="CE79" s="539">
        <v>7675318</v>
      </c>
      <c r="CF79" s="539">
        <v>18188595</v>
      </c>
      <c r="CG79" s="539">
        <v>2435199</v>
      </c>
      <c r="CH79" s="539">
        <v>277317</v>
      </c>
      <c r="CI79" s="539">
        <v>29721</v>
      </c>
      <c r="CJ79" s="539">
        <v>388201</v>
      </c>
      <c r="CK79" s="539">
        <v>1736404</v>
      </c>
      <c r="CL79" s="540">
        <v>1541687</v>
      </c>
      <c r="CM79" s="540">
        <v>312985</v>
      </c>
      <c r="CN79" s="540">
        <v>1599816</v>
      </c>
      <c r="CO79" s="540">
        <v>31814</v>
      </c>
      <c r="CP79" s="540">
        <v>1816059</v>
      </c>
      <c r="CQ79" s="416">
        <v>4603506</v>
      </c>
      <c r="CR79" s="541">
        <v>3306193</v>
      </c>
      <c r="CS79" s="541">
        <v>5283320</v>
      </c>
      <c r="CT79" s="542">
        <v>45868689</v>
      </c>
      <c r="CU79" s="542">
        <v>3391064</v>
      </c>
      <c r="CV79" s="542">
        <v>3385567</v>
      </c>
      <c r="CW79" s="416">
        <v>3729606</v>
      </c>
      <c r="CX79" s="543">
        <v>1231172</v>
      </c>
      <c r="CY79" s="543">
        <v>1831050</v>
      </c>
      <c r="CZ79" s="543">
        <v>11288480</v>
      </c>
      <c r="DA79" s="543">
        <v>2614919</v>
      </c>
      <c r="DB79" s="545">
        <v>3774749</v>
      </c>
      <c r="DC79" s="545">
        <v>17400831</v>
      </c>
      <c r="DD79" s="545">
        <v>4734005</v>
      </c>
      <c r="DE79" s="545">
        <v>1689150</v>
      </c>
      <c r="DF79" s="545">
        <v>1411377</v>
      </c>
      <c r="DG79" s="416">
        <v>14219975</v>
      </c>
      <c r="DH79" s="416">
        <v>156469</v>
      </c>
      <c r="DI79" s="897">
        <v>570436115</v>
      </c>
      <c r="DJ79" s="418">
        <v>20637735</v>
      </c>
      <c r="DK79" s="416">
        <v>334936615</v>
      </c>
      <c r="DL79" s="416">
        <v>44765</v>
      </c>
      <c r="DM79" s="416">
        <v>0</v>
      </c>
      <c r="DN79" s="416">
        <v>2899440</v>
      </c>
      <c r="DO79" s="416">
        <v>77284815</v>
      </c>
      <c r="DP79" s="416">
        <v>1254813</v>
      </c>
      <c r="DQ79" s="416">
        <v>437058183</v>
      </c>
      <c r="DR79" s="416">
        <v>1007494298</v>
      </c>
      <c r="DS79" s="416">
        <v>230133350</v>
      </c>
      <c r="DT79" s="416">
        <v>667191533</v>
      </c>
      <c r="DU79" s="416">
        <v>1237627648</v>
      </c>
      <c r="DV79" s="416">
        <v>-378063617</v>
      </c>
      <c r="DW79" s="419">
        <v>289127916</v>
      </c>
      <c r="DX79" s="898">
        <v>859564031</v>
      </c>
    </row>
    <row r="80" spans="2:128" ht="12.75" thickBot="1">
      <c r="B80" s="893" t="s">
        <v>517</v>
      </c>
      <c r="C80" s="894" t="s">
        <v>641</v>
      </c>
      <c r="D80" s="497">
        <v>396017</v>
      </c>
      <c r="E80" s="498">
        <v>308381</v>
      </c>
      <c r="F80" s="498">
        <v>83063</v>
      </c>
      <c r="G80" s="498">
        <v>193309</v>
      </c>
      <c r="H80" s="895">
        <v>433478</v>
      </c>
      <c r="I80" s="896">
        <f>H80</f>
        <v>433478</v>
      </c>
      <c r="J80" s="538">
        <v>0</v>
      </c>
      <c r="K80" s="538">
        <v>860952</v>
      </c>
      <c r="L80" s="538">
        <v>0</v>
      </c>
      <c r="M80" s="539">
        <v>1642254</v>
      </c>
      <c r="N80" s="539">
        <v>35023</v>
      </c>
      <c r="O80" s="539">
        <v>113610</v>
      </c>
      <c r="P80" s="539">
        <v>0</v>
      </c>
      <c r="Q80" s="540">
        <v>250364</v>
      </c>
      <c r="R80" s="540">
        <v>765149</v>
      </c>
      <c r="S80" s="541">
        <v>988136</v>
      </c>
      <c r="T80" s="541">
        <v>436674</v>
      </c>
      <c r="U80" s="541">
        <v>826528</v>
      </c>
      <c r="V80" s="541">
        <v>1454825</v>
      </c>
      <c r="W80" s="501">
        <v>894469</v>
      </c>
      <c r="X80" s="542">
        <v>16722</v>
      </c>
      <c r="Y80" s="542">
        <v>617625</v>
      </c>
      <c r="Z80" s="542">
        <v>27166</v>
      </c>
      <c r="AA80" s="542">
        <v>264326</v>
      </c>
      <c r="AB80" s="542">
        <v>0</v>
      </c>
      <c r="AC80" s="542">
        <v>0</v>
      </c>
      <c r="AD80" s="542">
        <v>316000</v>
      </c>
      <c r="AE80" s="542">
        <v>207922</v>
      </c>
      <c r="AF80" s="543">
        <v>9070826</v>
      </c>
      <c r="AG80" s="543">
        <v>1645490</v>
      </c>
      <c r="AH80" s="501">
        <v>273893</v>
      </c>
      <c r="AI80" s="501">
        <v>125444</v>
      </c>
      <c r="AJ80" s="501">
        <v>49214</v>
      </c>
      <c r="AK80" s="545">
        <v>17238</v>
      </c>
      <c r="AL80" s="545">
        <v>866296</v>
      </c>
      <c r="AM80" s="545">
        <v>3705</v>
      </c>
      <c r="AN80" s="545">
        <v>682798</v>
      </c>
      <c r="AO80" s="546">
        <v>99001</v>
      </c>
      <c r="AP80" s="546">
        <v>439238</v>
      </c>
      <c r="AQ80" s="546">
        <v>66693</v>
      </c>
      <c r="AR80" s="546">
        <v>49989</v>
      </c>
      <c r="AS80" s="547">
        <v>14642942</v>
      </c>
      <c r="AT80" s="547">
        <v>725263</v>
      </c>
      <c r="AU80" s="548">
        <v>2619575</v>
      </c>
      <c r="AV80" s="548">
        <v>790861</v>
      </c>
      <c r="AW80" s="549">
        <v>355755</v>
      </c>
      <c r="AX80" s="549">
        <v>601296</v>
      </c>
      <c r="AY80" s="549">
        <v>702434</v>
      </c>
      <c r="AZ80" s="549">
        <v>6088</v>
      </c>
      <c r="BA80" s="550">
        <v>373517</v>
      </c>
      <c r="BB80" s="550">
        <v>164140</v>
      </c>
      <c r="BC80" s="550">
        <v>105391</v>
      </c>
      <c r="BD80" s="550">
        <v>9255</v>
      </c>
      <c r="BE80" s="551">
        <v>11673</v>
      </c>
      <c r="BF80" s="551">
        <v>48</v>
      </c>
      <c r="BG80" s="552">
        <v>220034</v>
      </c>
      <c r="BH80" s="552">
        <v>91534</v>
      </c>
      <c r="BI80" s="553">
        <v>0</v>
      </c>
      <c r="BJ80" s="553">
        <v>0</v>
      </c>
      <c r="BK80" s="553">
        <v>24282</v>
      </c>
      <c r="BL80" s="553">
        <v>5075562</v>
      </c>
      <c r="BM80" s="553">
        <v>22383</v>
      </c>
      <c r="BN80" s="554">
        <v>125818</v>
      </c>
      <c r="BO80" s="501">
        <v>833765</v>
      </c>
      <c r="BP80" s="501">
        <v>14207</v>
      </c>
      <c r="BQ80" s="555">
        <v>2304874</v>
      </c>
      <c r="BR80" s="555">
        <v>341145</v>
      </c>
      <c r="BS80" s="555">
        <v>2508263</v>
      </c>
      <c r="BT80" s="555">
        <v>521807</v>
      </c>
      <c r="BU80" s="556">
        <v>6854285</v>
      </c>
      <c r="BV80" s="556">
        <v>158258</v>
      </c>
      <c r="BW80" s="557">
        <v>126918</v>
      </c>
      <c r="BX80" s="557">
        <v>408180</v>
      </c>
      <c r="BY80" s="416">
        <v>38503862</v>
      </c>
      <c r="BZ80" s="416">
        <v>33442623</v>
      </c>
      <c r="CA80" s="538">
        <v>3780214</v>
      </c>
      <c r="CB80" s="538">
        <v>3870698</v>
      </c>
      <c r="CC80" s="538">
        <v>19303692</v>
      </c>
      <c r="CD80" s="539">
        <v>2360776</v>
      </c>
      <c r="CE80" s="539">
        <v>3812126</v>
      </c>
      <c r="CF80" s="539">
        <v>5223506</v>
      </c>
      <c r="CG80" s="539">
        <v>2375220</v>
      </c>
      <c r="CH80" s="539">
        <v>576072</v>
      </c>
      <c r="CI80" s="539">
        <v>48519</v>
      </c>
      <c r="CJ80" s="539">
        <v>272682</v>
      </c>
      <c r="CK80" s="539">
        <v>1349838</v>
      </c>
      <c r="CL80" s="540">
        <v>2828346</v>
      </c>
      <c r="CM80" s="540">
        <v>203050</v>
      </c>
      <c r="CN80" s="540">
        <v>524508</v>
      </c>
      <c r="CO80" s="540">
        <v>18301</v>
      </c>
      <c r="CP80" s="540">
        <v>235957</v>
      </c>
      <c r="CQ80" s="416">
        <v>473691</v>
      </c>
      <c r="CR80" s="541">
        <v>222187</v>
      </c>
      <c r="CS80" s="541">
        <v>1523798</v>
      </c>
      <c r="CT80" s="542">
        <v>4615312</v>
      </c>
      <c r="CU80" s="542">
        <v>501423</v>
      </c>
      <c r="CV80" s="542">
        <v>562127</v>
      </c>
      <c r="CW80" s="416">
        <v>845786</v>
      </c>
      <c r="CX80" s="543">
        <v>1022526</v>
      </c>
      <c r="CY80" s="543">
        <v>6556171</v>
      </c>
      <c r="CZ80" s="543">
        <v>627575</v>
      </c>
      <c r="DA80" s="543">
        <v>4789137</v>
      </c>
      <c r="DB80" s="545">
        <v>1502092</v>
      </c>
      <c r="DC80" s="545">
        <v>800300</v>
      </c>
      <c r="DD80" s="545">
        <v>1136663</v>
      </c>
      <c r="DE80" s="545">
        <v>208981</v>
      </c>
      <c r="DF80" s="545">
        <v>267284</v>
      </c>
      <c r="DG80" s="416">
        <v>0</v>
      </c>
      <c r="DH80" s="416">
        <v>2537419</v>
      </c>
      <c r="DI80" s="897">
        <v>212183833</v>
      </c>
      <c r="DJ80" s="418">
        <v>1864</v>
      </c>
      <c r="DK80" s="416">
        <v>93879273</v>
      </c>
      <c r="DL80" s="416">
        <v>0</v>
      </c>
      <c r="DM80" s="416">
        <v>0</v>
      </c>
      <c r="DN80" s="416">
        <v>0</v>
      </c>
      <c r="DO80" s="416">
        <v>0</v>
      </c>
      <c r="DP80" s="416">
        <v>0</v>
      </c>
      <c r="DQ80" s="416">
        <v>93881137</v>
      </c>
      <c r="DR80" s="416">
        <v>306064970</v>
      </c>
      <c r="DS80" s="416">
        <v>6331784</v>
      </c>
      <c r="DT80" s="416">
        <v>100212921</v>
      </c>
      <c r="DU80" s="416">
        <v>312396754</v>
      </c>
      <c r="DV80" s="416">
        <v>-3822238</v>
      </c>
      <c r="DW80" s="419">
        <v>96390683</v>
      </c>
      <c r="DX80" s="898">
        <v>308574516</v>
      </c>
    </row>
    <row r="81" spans="2:128">
      <c r="B81" s="536" t="s">
        <v>518</v>
      </c>
      <c r="C81" s="537" t="s">
        <v>642</v>
      </c>
      <c r="D81" s="497">
        <v>2249</v>
      </c>
      <c r="E81" s="498">
        <v>0</v>
      </c>
      <c r="F81" s="498">
        <v>8444</v>
      </c>
      <c r="G81" s="498">
        <v>11349</v>
      </c>
      <c r="H81" s="507">
        <v>6955</v>
      </c>
      <c r="I81" s="508"/>
      <c r="J81" s="538">
        <v>0</v>
      </c>
      <c r="K81" s="538">
        <v>50817</v>
      </c>
      <c r="L81" s="538">
        <v>0</v>
      </c>
      <c r="M81" s="538">
        <v>248610</v>
      </c>
      <c r="N81" s="538">
        <v>3712</v>
      </c>
      <c r="O81" s="538">
        <v>707</v>
      </c>
      <c r="P81" s="538">
        <v>0</v>
      </c>
      <c r="Q81" s="538">
        <v>14423</v>
      </c>
      <c r="R81" s="538">
        <v>50523</v>
      </c>
      <c r="S81" s="538">
        <v>62778</v>
      </c>
      <c r="T81" s="538">
        <v>66011</v>
      </c>
      <c r="U81" s="538">
        <v>92112</v>
      </c>
      <c r="V81" s="538">
        <v>210193</v>
      </c>
      <c r="W81" s="501">
        <v>175583</v>
      </c>
      <c r="X81" s="538">
        <v>1159</v>
      </c>
      <c r="Y81" s="538">
        <v>74380</v>
      </c>
      <c r="Z81" s="538">
        <v>4529</v>
      </c>
      <c r="AA81" s="538">
        <v>35340</v>
      </c>
      <c r="AB81" s="538">
        <v>0</v>
      </c>
      <c r="AC81" s="538">
        <v>0</v>
      </c>
      <c r="AD81" s="538">
        <v>110004</v>
      </c>
      <c r="AE81" s="538">
        <v>14351</v>
      </c>
      <c r="AF81" s="538">
        <v>359878</v>
      </c>
      <c r="AG81" s="538">
        <v>330438</v>
      </c>
      <c r="AH81" s="544">
        <v>128937</v>
      </c>
      <c r="AI81" s="544">
        <v>19159</v>
      </c>
      <c r="AJ81" s="544">
        <v>5429</v>
      </c>
      <c r="AK81" s="538">
        <v>1305</v>
      </c>
      <c r="AL81" s="538">
        <v>90230</v>
      </c>
      <c r="AM81" s="538">
        <v>336</v>
      </c>
      <c r="AN81" s="538">
        <v>70325</v>
      </c>
      <c r="AO81" s="538">
        <v>8734</v>
      </c>
      <c r="AP81" s="538">
        <v>66184</v>
      </c>
      <c r="AQ81" s="538">
        <v>16931</v>
      </c>
      <c r="AR81" s="538">
        <v>4437</v>
      </c>
      <c r="AS81" s="538">
        <v>650943</v>
      </c>
      <c r="AT81" s="538">
        <v>72002</v>
      </c>
      <c r="AU81" s="538">
        <v>438316</v>
      </c>
      <c r="AV81" s="538">
        <v>140726</v>
      </c>
      <c r="AW81" s="538">
        <v>53297</v>
      </c>
      <c r="AX81" s="538">
        <v>95768</v>
      </c>
      <c r="AY81" s="538">
        <v>103073</v>
      </c>
      <c r="AZ81" s="538">
        <v>861</v>
      </c>
      <c r="BA81" s="538">
        <v>86468</v>
      </c>
      <c r="BB81" s="538">
        <v>39857</v>
      </c>
      <c r="BC81" s="538">
        <v>31196</v>
      </c>
      <c r="BD81" s="538">
        <v>2044</v>
      </c>
      <c r="BE81" s="538">
        <v>2565</v>
      </c>
      <c r="BF81" s="538">
        <v>6</v>
      </c>
      <c r="BG81" s="538">
        <v>21250</v>
      </c>
      <c r="BH81" s="538">
        <v>12516</v>
      </c>
      <c r="BI81" s="538">
        <v>0</v>
      </c>
      <c r="BJ81" s="538">
        <v>0</v>
      </c>
      <c r="BK81" s="538">
        <v>1944</v>
      </c>
      <c r="BL81" s="538">
        <v>308584</v>
      </c>
      <c r="BM81" s="538">
        <v>2232</v>
      </c>
      <c r="BN81" s="538">
        <v>10446</v>
      </c>
      <c r="BO81" s="501">
        <v>18770</v>
      </c>
      <c r="BP81" s="501">
        <v>1309</v>
      </c>
      <c r="BQ81" s="538">
        <v>385196</v>
      </c>
      <c r="BR81" s="538">
        <v>106642</v>
      </c>
      <c r="BS81" s="538">
        <v>194429</v>
      </c>
      <c r="BT81" s="538">
        <v>60888</v>
      </c>
      <c r="BU81" s="538">
        <v>1069485</v>
      </c>
      <c r="BV81" s="538">
        <v>157714</v>
      </c>
      <c r="BW81" s="538">
        <v>29923</v>
      </c>
      <c r="BX81" s="538">
        <v>68011</v>
      </c>
      <c r="BY81" s="538">
        <v>15246941</v>
      </c>
      <c r="BZ81" s="538">
        <v>3338904</v>
      </c>
      <c r="CA81" s="538">
        <v>966044</v>
      </c>
      <c r="CB81" s="538">
        <v>401334</v>
      </c>
      <c r="CC81" s="538">
        <v>544634</v>
      </c>
      <c r="CD81" s="539">
        <v>36632</v>
      </c>
      <c r="CE81" s="539">
        <v>806270</v>
      </c>
      <c r="CF81" s="539">
        <v>61084</v>
      </c>
      <c r="CG81" s="539">
        <v>2453853</v>
      </c>
      <c r="CH81" s="539">
        <v>90828</v>
      </c>
      <c r="CI81" s="539">
        <v>70541</v>
      </c>
      <c r="CJ81" s="539">
        <v>1135177</v>
      </c>
      <c r="CK81" s="539">
        <v>922988</v>
      </c>
      <c r="CL81" s="540">
        <v>1811002</v>
      </c>
      <c r="CM81" s="540">
        <v>79069</v>
      </c>
      <c r="CN81" s="540">
        <v>1161573</v>
      </c>
      <c r="CO81" s="540">
        <v>47294</v>
      </c>
      <c r="CP81" s="540">
        <v>131218</v>
      </c>
      <c r="CQ81" s="538">
        <v>106953</v>
      </c>
      <c r="CR81" s="541">
        <v>155052</v>
      </c>
      <c r="CS81" s="541">
        <v>1087282</v>
      </c>
      <c r="CT81" s="542">
        <v>2050863</v>
      </c>
      <c r="CU81" s="542">
        <v>66850</v>
      </c>
      <c r="CV81" s="542">
        <v>63323</v>
      </c>
      <c r="CW81" s="538">
        <v>714698</v>
      </c>
      <c r="CX81" s="543">
        <v>27354</v>
      </c>
      <c r="CY81" s="543">
        <v>536698</v>
      </c>
      <c r="CZ81" s="543">
        <v>133791</v>
      </c>
      <c r="DA81" s="543">
        <v>527383</v>
      </c>
      <c r="DB81" s="545">
        <v>779208</v>
      </c>
      <c r="DC81" s="545">
        <v>706937</v>
      </c>
      <c r="DD81" s="545">
        <v>325791</v>
      </c>
      <c r="DE81" s="545">
        <v>600597</v>
      </c>
      <c r="DF81" s="545">
        <v>226948</v>
      </c>
      <c r="DG81" s="538">
        <v>0</v>
      </c>
      <c r="DH81" s="538">
        <v>11361</v>
      </c>
      <c r="DI81" s="558">
        <v>43939488</v>
      </c>
      <c r="DJ81" s="559">
        <v>0</v>
      </c>
      <c r="DK81" s="538">
        <v>1595615</v>
      </c>
      <c r="DL81" s="538">
        <v>0</v>
      </c>
      <c r="DM81" s="538">
        <v>0</v>
      </c>
      <c r="DN81" s="538">
        <v>0</v>
      </c>
      <c r="DO81" s="538">
        <v>0</v>
      </c>
      <c r="DP81" s="538">
        <v>0</v>
      </c>
      <c r="DQ81" s="538">
        <v>1595615</v>
      </c>
      <c r="DR81" s="538">
        <v>45535103</v>
      </c>
      <c r="DS81" s="538">
        <v>0</v>
      </c>
      <c r="DT81" s="538">
        <v>1595615</v>
      </c>
      <c r="DU81" s="538">
        <v>45535103</v>
      </c>
      <c r="DV81" s="538">
        <v>0</v>
      </c>
      <c r="DW81" s="560">
        <v>1595615</v>
      </c>
      <c r="DX81" s="561">
        <v>45535103</v>
      </c>
    </row>
    <row r="82" spans="2:128">
      <c r="B82" s="899" t="s">
        <v>519</v>
      </c>
      <c r="C82" s="900" t="s">
        <v>643</v>
      </c>
      <c r="D82" s="668">
        <v>0</v>
      </c>
      <c r="E82" s="669">
        <v>0</v>
      </c>
      <c r="F82" s="669">
        <v>0</v>
      </c>
      <c r="G82" s="669">
        <v>0</v>
      </c>
      <c r="H82" s="670">
        <v>0</v>
      </c>
      <c r="I82" s="671"/>
      <c r="J82" s="689">
        <v>0</v>
      </c>
      <c r="K82" s="689">
        <v>0</v>
      </c>
      <c r="L82" s="689">
        <v>0</v>
      </c>
      <c r="M82" s="689">
        <v>0</v>
      </c>
      <c r="N82" s="689">
        <v>0</v>
      </c>
      <c r="O82" s="689">
        <v>0</v>
      </c>
      <c r="P82" s="689">
        <v>0</v>
      </c>
      <c r="Q82" s="689">
        <v>0</v>
      </c>
      <c r="R82" s="689">
        <v>0</v>
      </c>
      <c r="S82" s="689">
        <v>0</v>
      </c>
      <c r="T82" s="689">
        <v>0</v>
      </c>
      <c r="U82" s="689">
        <v>0</v>
      </c>
      <c r="V82" s="689">
        <v>0</v>
      </c>
      <c r="W82" s="673">
        <v>0</v>
      </c>
      <c r="X82" s="689">
        <v>0</v>
      </c>
      <c r="Y82" s="689">
        <v>0</v>
      </c>
      <c r="Z82" s="689">
        <v>0</v>
      </c>
      <c r="AA82" s="689">
        <v>0</v>
      </c>
      <c r="AB82" s="689">
        <v>0</v>
      </c>
      <c r="AC82" s="689">
        <v>0</v>
      </c>
      <c r="AD82" s="689">
        <v>0</v>
      </c>
      <c r="AE82" s="689">
        <v>0</v>
      </c>
      <c r="AF82" s="689">
        <v>0</v>
      </c>
      <c r="AG82" s="689">
        <v>0</v>
      </c>
      <c r="AH82" s="901">
        <v>0</v>
      </c>
      <c r="AI82" s="901">
        <v>0</v>
      </c>
      <c r="AJ82" s="901">
        <v>0</v>
      </c>
      <c r="AK82" s="689">
        <v>0</v>
      </c>
      <c r="AL82" s="689">
        <v>0</v>
      </c>
      <c r="AM82" s="689">
        <v>0</v>
      </c>
      <c r="AN82" s="689">
        <v>0</v>
      </c>
      <c r="AO82" s="689">
        <v>0</v>
      </c>
      <c r="AP82" s="689">
        <v>0</v>
      </c>
      <c r="AQ82" s="689">
        <v>0</v>
      </c>
      <c r="AR82" s="689">
        <v>0</v>
      </c>
      <c r="AS82" s="689">
        <v>0</v>
      </c>
      <c r="AT82" s="689">
        <v>0</v>
      </c>
      <c r="AU82" s="689">
        <v>0</v>
      </c>
      <c r="AV82" s="689">
        <v>0</v>
      </c>
      <c r="AW82" s="689">
        <v>0</v>
      </c>
      <c r="AX82" s="689">
        <v>0</v>
      </c>
      <c r="AY82" s="689">
        <v>0</v>
      </c>
      <c r="AZ82" s="689">
        <v>0</v>
      </c>
      <c r="BA82" s="689">
        <v>0</v>
      </c>
      <c r="BB82" s="689">
        <v>0</v>
      </c>
      <c r="BC82" s="689">
        <v>0</v>
      </c>
      <c r="BD82" s="689">
        <v>0</v>
      </c>
      <c r="BE82" s="689">
        <v>0</v>
      </c>
      <c r="BF82" s="689">
        <v>0</v>
      </c>
      <c r="BG82" s="689">
        <v>0</v>
      </c>
      <c r="BH82" s="689">
        <v>0</v>
      </c>
      <c r="BI82" s="689">
        <v>0</v>
      </c>
      <c r="BJ82" s="689">
        <v>0</v>
      </c>
      <c r="BK82" s="689">
        <v>0</v>
      </c>
      <c r="BL82" s="689">
        <v>0</v>
      </c>
      <c r="BM82" s="689">
        <v>0</v>
      </c>
      <c r="BN82" s="689">
        <v>0</v>
      </c>
      <c r="BO82" s="673">
        <v>0</v>
      </c>
      <c r="BP82" s="673">
        <v>0</v>
      </c>
      <c r="BQ82" s="689">
        <v>0</v>
      </c>
      <c r="BR82" s="689">
        <v>0</v>
      </c>
      <c r="BS82" s="689">
        <v>0</v>
      </c>
      <c r="BT82" s="689">
        <v>0</v>
      </c>
      <c r="BU82" s="689">
        <v>0</v>
      </c>
      <c r="BV82" s="689">
        <v>0</v>
      </c>
      <c r="BW82" s="689">
        <v>0</v>
      </c>
      <c r="BX82" s="689">
        <v>0</v>
      </c>
      <c r="BY82" s="689">
        <v>0</v>
      </c>
      <c r="BZ82" s="689">
        <v>0</v>
      </c>
      <c r="CA82" s="689">
        <v>0</v>
      </c>
      <c r="CB82" s="689">
        <v>0</v>
      </c>
      <c r="CC82" s="689">
        <v>0</v>
      </c>
      <c r="CD82" s="690">
        <v>0</v>
      </c>
      <c r="CE82" s="690">
        <v>0</v>
      </c>
      <c r="CF82" s="690">
        <v>0</v>
      </c>
      <c r="CG82" s="690">
        <v>0</v>
      </c>
      <c r="CH82" s="690">
        <v>0</v>
      </c>
      <c r="CI82" s="690">
        <v>0</v>
      </c>
      <c r="CJ82" s="690">
        <v>0</v>
      </c>
      <c r="CK82" s="690">
        <v>0</v>
      </c>
      <c r="CL82" s="691">
        <v>0</v>
      </c>
      <c r="CM82" s="691">
        <v>0</v>
      </c>
      <c r="CN82" s="691">
        <v>0</v>
      </c>
      <c r="CO82" s="691">
        <v>0</v>
      </c>
      <c r="CP82" s="691">
        <v>0</v>
      </c>
      <c r="CQ82" s="689">
        <v>0</v>
      </c>
      <c r="CR82" s="692">
        <v>0</v>
      </c>
      <c r="CS82" s="692">
        <v>0</v>
      </c>
      <c r="CT82" s="672">
        <v>0</v>
      </c>
      <c r="CU82" s="672">
        <v>0</v>
      </c>
      <c r="CV82" s="672">
        <v>0</v>
      </c>
      <c r="CW82" s="689">
        <v>0</v>
      </c>
      <c r="CX82" s="674">
        <v>0</v>
      </c>
      <c r="CY82" s="674">
        <v>0</v>
      </c>
      <c r="CZ82" s="674">
        <v>0</v>
      </c>
      <c r="DA82" s="674">
        <v>0</v>
      </c>
      <c r="DB82" s="676">
        <v>0</v>
      </c>
      <c r="DC82" s="676">
        <v>0</v>
      </c>
      <c r="DD82" s="676">
        <v>0</v>
      </c>
      <c r="DE82" s="676">
        <v>0</v>
      </c>
      <c r="DF82" s="676">
        <v>0</v>
      </c>
      <c r="DG82" s="689">
        <v>0</v>
      </c>
      <c r="DH82" s="689">
        <v>0</v>
      </c>
      <c r="DI82" s="902">
        <v>0</v>
      </c>
      <c r="DJ82" s="903">
        <v>0</v>
      </c>
      <c r="DK82" s="689">
        <v>55739203</v>
      </c>
      <c r="DL82" s="689">
        <v>0</v>
      </c>
      <c r="DM82" s="689">
        <v>0</v>
      </c>
      <c r="DN82" s="689">
        <v>0</v>
      </c>
      <c r="DO82" s="689">
        <v>0</v>
      </c>
      <c r="DP82" s="689">
        <v>0</v>
      </c>
      <c r="DQ82" s="689">
        <v>55739203</v>
      </c>
      <c r="DR82" s="689">
        <v>55739203</v>
      </c>
      <c r="DS82" s="689">
        <v>4865442</v>
      </c>
      <c r="DT82" s="689">
        <v>60604645</v>
      </c>
      <c r="DU82" s="689">
        <v>60604645</v>
      </c>
      <c r="DV82" s="689">
        <v>-1411381</v>
      </c>
      <c r="DW82" s="904">
        <v>59193264</v>
      </c>
      <c r="DX82" s="905">
        <v>59193264</v>
      </c>
    </row>
    <row r="83" spans="2:128" ht="12.75" thickBot="1">
      <c r="B83" s="536" t="s">
        <v>520</v>
      </c>
      <c r="C83" s="537" t="s">
        <v>720</v>
      </c>
      <c r="D83" s="497">
        <v>0</v>
      </c>
      <c r="E83" s="498">
        <v>0</v>
      </c>
      <c r="F83" s="498">
        <v>0</v>
      </c>
      <c r="G83" s="498">
        <v>0</v>
      </c>
      <c r="H83" s="509">
        <v>0</v>
      </c>
      <c r="I83" s="510">
        <f>SUM(H81:H83)</f>
        <v>6955</v>
      </c>
      <c r="J83" s="538">
        <v>0</v>
      </c>
      <c r="K83" s="538">
        <v>0</v>
      </c>
      <c r="L83" s="538">
        <v>0</v>
      </c>
      <c r="M83" s="538">
        <v>0</v>
      </c>
      <c r="N83" s="538">
        <v>0</v>
      </c>
      <c r="O83" s="538">
        <v>0</v>
      </c>
      <c r="P83" s="538">
        <v>0</v>
      </c>
      <c r="Q83" s="538">
        <v>0</v>
      </c>
      <c r="R83" s="538">
        <v>0</v>
      </c>
      <c r="S83" s="538">
        <v>0</v>
      </c>
      <c r="T83" s="538">
        <v>0</v>
      </c>
      <c r="U83" s="538">
        <v>0</v>
      </c>
      <c r="V83" s="538">
        <v>0</v>
      </c>
      <c r="W83" s="501">
        <v>0</v>
      </c>
      <c r="X83" s="538">
        <v>0</v>
      </c>
      <c r="Y83" s="538">
        <v>0</v>
      </c>
      <c r="Z83" s="538">
        <v>0</v>
      </c>
      <c r="AA83" s="538">
        <v>0</v>
      </c>
      <c r="AB83" s="538">
        <v>0</v>
      </c>
      <c r="AC83" s="538">
        <v>0</v>
      </c>
      <c r="AD83" s="538">
        <v>0</v>
      </c>
      <c r="AE83" s="538">
        <v>0</v>
      </c>
      <c r="AF83" s="538">
        <v>0</v>
      </c>
      <c r="AG83" s="538">
        <v>0</v>
      </c>
      <c r="AH83" s="544">
        <v>0</v>
      </c>
      <c r="AI83" s="544">
        <v>0</v>
      </c>
      <c r="AJ83" s="544">
        <v>0</v>
      </c>
      <c r="AK83" s="538">
        <v>0</v>
      </c>
      <c r="AL83" s="538">
        <v>0</v>
      </c>
      <c r="AM83" s="538">
        <v>0</v>
      </c>
      <c r="AN83" s="538">
        <v>0</v>
      </c>
      <c r="AO83" s="538">
        <v>0</v>
      </c>
      <c r="AP83" s="538">
        <v>0</v>
      </c>
      <c r="AQ83" s="538">
        <v>0</v>
      </c>
      <c r="AR83" s="538">
        <v>0</v>
      </c>
      <c r="AS83" s="538">
        <v>0</v>
      </c>
      <c r="AT83" s="538">
        <v>0</v>
      </c>
      <c r="AU83" s="538">
        <v>0</v>
      </c>
      <c r="AV83" s="538">
        <v>0</v>
      </c>
      <c r="AW83" s="538">
        <v>0</v>
      </c>
      <c r="AX83" s="538">
        <v>0</v>
      </c>
      <c r="AY83" s="538">
        <v>0</v>
      </c>
      <c r="AZ83" s="538">
        <v>0</v>
      </c>
      <c r="BA83" s="538">
        <v>0</v>
      </c>
      <c r="BB83" s="538">
        <v>0</v>
      </c>
      <c r="BC83" s="538">
        <v>0</v>
      </c>
      <c r="BD83" s="538">
        <v>0</v>
      </c>
      <c r="BE83" s="538">
        <v>0</v>
      </c>
      <c r="BF83" s="538">
        <v>0</v>
      </c>
      <c r="BG83" s="538">
        <v>0</v>
      </c>
      <c r="BH83" s="538">
        <v>0</v>
      </c>
      <c r="BI83" s="538">
        <v>0</v>
      </c>
      <c r="BJ83" s="538">
        <v>0</v>
      </c>
      <c r="BK83" s="538">
        <v>0</v>
      </c>
      <c r="BL83" s="538">
        <v>0</v>
      </c>
      <c r="BM83" s="538">
        <v>0</v>
      </c>
      <c r="BN83" s="538">
        <v>0</v>
      </c>
      <c r="BO83" s="501">
        <v>0</v>
      </c>
      <c r="BP83" s="501">
        <v>0</v>
      </c>
      <c r="BQ83" s="538">
        <v>0</v>
      </c>
      <c r="BR83" s="538">
        <v>0</v>
      </c>
      <c r="BS83" s="538">
        <v>0</v>
      </c>
      <c r="BT83" s="538">
        <v>0</v>
      </c>
      <c r="BU83" s="538">
        <v>0</v>
      </c>
      <c r="BV83" s="538">
        <v>0</v>
      </c>
      <c r="BW83" s="538">
        <v>0</v>
      </c>
      <c r="BX83" s="538">
        <v>0</v>
      </c>
      <c r="BY83" s="538">
        <v>0</v>
      </c>
      <c r="BZ83" s="538">
        <v>0</v>
      </c>
      <c r="CA83" s="538">
        <v>0</v>
      </c>
      <c r="CB83" s="538">
        <v>0</v>
      </c>
      <c r="CC83" s="538">
        <v>0</v>
      </c>
      <c r="CD83" s="539">
        <v>0</v>
      </c>
      <c r="CE83" s="539">
        <v>0</v>
      </c>
      <c r="CF83" s="539">
        <v>0</v>
      </c>
      <c r="CG83" s="539">
        <v>0</v>
      </c>
      <c r="CH83" s="539">
        <v>0</v>
      </c>
      <c r="CI83" s="539">
        <v>0</v>
      </c>
      <c r="CJ83" s="539">
        <v>0</v>
      </c>
      <c r="CK83" s="539">
        <v>0</v>
      </c>
      <c r="CL83" s="540">
        <v>0</v>
      </c>
      <c r="CM83" s="540">
        <v>0</v>
      </c>
      <c r="CN83" s="540">
        <v>0</v>
      </c>
      <c r="CO83" s="540">
        <v>0</v>
      </c>
      <c r="CP83" s="540">
        <v>0</v>
      </c>
      <c r="CQ83" s="538">
        <v>0</v>
      </c>
      <c r="CR83" s="541">
        <v>0</v>
      </c>
      <c r="CS83" s="541">
        <v>0</v>
      </c>
      <c r="CT83" s="542">
        <v>0</v>
      </c>
      <c r="CU83" s="542">
        <v>0</v>
      </c>
      <c r="CV83" s="542">
        <v>0</v>
      </c>
      <c r="CW83" s="538">
        <v>0</v>
      </c>
      <c r="CX83" s="543">
        <v>0</v>
      </c>
      <c r="CY83" s="543">
        <v>0</v>
      </c>
      <c r="CZ83" s="543">
        <v>0</v>
      </c>
      <c r="DA83" s="543">
        <v>0</v>
      </c>
      <c r="DB83" s="545">
        <v>0</v>
      </c>
      <c r="DC83" s="545">
        <v>0</v>
      </c>
      <c r="DD83" s="545">
        <v>0</v>
      </c>
      <c r="DE83" s="545">
        <v>0</v>
      </c>
      <c r="DF83" s="545">
        <v>0</v>
      </c>
      <c r="DG83" s="538">
        <v>0</v>
      </c>
      <c r="DH83" s="538">
        <v>0</v>
      </c>
      <c r="DI83" s="558">
        <v>0</v>
      </c>
      <c r="DJ83" s="559">
        <v>0</v>
      </c>
      <c r="DK83" s="538">
        <v>302794870</v>
      </c>
      <c r="DL83" s="538">
        <v>268150</v>
      </c>
      <c r="DM83" s="538">
        <v>0</v>
      </c>
      <c r="DN83" s="538">
        <v>0</v>
      </c>
      <c r="DO83" s="538">
        <v>0</v>
      </c>
      <c r="DP83" s="538">
        <v>0</v>
      </c>
      <c r="DQ83" s="538">
        <v>303063020</v>
      </c>
      <c r="DR83" s="538">
        <v>303063020</v>
      </c>
      <c r="DS83" s="538">
        <v>26308133</v>
      </c>
      <c r="DT83" s="538">
        <v>329371153</v>
      </c>
      <c r="DU83" s="538">
        <v>329371153</v>
      </c>
      <c r="DV83" s="538">
        <v>-7644180</v>
      </c>
      <c r="DW83" s="560">
        <v>321726973</v>
      </c>
      <c r="DX83" s="561">
        <v>321726973</v>
      </c>
    </row>
    <row r="84" spans="2:128">
      <c r="B84" s="562" t="s">
        <v>521</v>
      </c>
      <c r="C84" s="563" t="s">
        <v>645</v>
      </c>
      <c r="D84" s="497">
        <v>129</v>
      </c>
      <c r="E84" s="498">
        <v>25</v>
      </c>
      <c r="F84" s="498">
        <v>111</v>
      </c>
      <c r="G84" s="498">
        <v>239</v>
      </c>
      <c r="H84" s="499">
        <v>572</v>
      </c>
      <c r="I84" s="500"/>
      <c r="J84" s="539">
        <v>0</v>
      </c>
      <c r="K84" s="539">
        <v>1132</v>
      </c>
      <c r="L84" s="539">
        <v>0</v>
      </c>
      <c r="M84" s="539">
        <v>3604</v>
      </c>
      <c r="N84" s="539">
        <v>34</v>
      </c>
      <c r="O84" s="539">
        <v>94</v>
      </c>
      <c r="P84" s="539">
        <v>0</v>
      </c>
      <c r="Q84" s="539">
        <v>248</v>
      </c>
      <c r="R84" s="539">
        <v>721</v>
      </c>
      <c r="S84" s="539">
        <v>925</v>
      </c>
      <c r="T84" s="539">
        <v>550</v>
      </c>
      <c r="U84" s="539">
        <v>1529</v>
      </c>
      <c r="V84" s="539">
        <v>3178</v>
      </c>
      <c r="W84" s="501">
        <v>4021</v>
      </c>
      <c r="X84" s="539">
        <v>12</v>
      </c>
      <c r="Y84" s="539">
        <v>997</v>
      </c>
      <c r="Z84" s="539">
        <v>46</v>
      </c>
      <c r="AA84" s="539">
        <v>448</v>
      </c>
      <c r="AB84" s="539">
        <v>0</v>
      </c>
      <c r="AC84" s="539">
        <v>0</v>
      </c>
      <c r="AD84" s="539">
        <v>2251</v>
      </c>
      <c r="AE84" s="539">
        <v>467</v>
      </c>
      <c r="AF84" s="539">
        <v>9771</v>
      </c>
      <c r="AG84" s="539">
        <v>6032</v>
      </c>
      <c r="AH84" s="564">
        <v>3442</v>
      </c>
      <c r="AI84" s="564">
        <v>403</v>
      </c>
      <c r="AJ84" s="564">
        <v>55</v>
      </c>
      <c r="AK84" s="539">
        <v>28</v>
      </c>
      <c r="AL84" s="539">
        <v>855</v>
      </c>
      <c r="AM84" s="539">
        <v>5</v>
      </c>
      <c r="AN84" s="539">
        <v>5778</v>
      </c>
      <c r="AO84" s="539">
        <v>134</v>
      </c>
      <c r="AP84" s="539">
        <v>704</v>
      </c>
      <c r="AQ84" s="539">
        <v>118</v>
      </c>
      <c r="AR84" s="539">
        <v>30</v>
      </c>
      <c r="AS84" s="539">
        <v>11999</v>
      </c>
      <c r="AT84" s="539">
        <v>1651</v>
      </c>
      <c r="AU84" s="539">
        <v>11030</v>
      </c>
      <c r="AV84" s="539">
        <v>1528</v>
      </c>
      <c r="AW84" s="539">
        <v>969</v>
      </c>
      <c r="AX84" s="539">
        <v>1366</v>
      </c>
      <c r="AY84" s="539">
        <v>2725</v>
      </c>
      <c r="AZ84" s="539">
        <v>37</v>
      </c>
      <c r="BA84" s="539">
        <v>1117</v>
      </c>
      <c r="BB84" s="539">
        <v>1625</v>
      </c>
      <c r="BC84" s="539">
        <v>349</v>
      </c>
      <c r="BD84" s="539">
        <v>43</v>
      </c>
      <c r="BE84" s="539">
        <v>130</v>
      </c>
      <c r="BF84" s="539">
        <v>0</v>
      </c>
      <c r="BG84" s="539">
        <v>574</v>
      </c>
      <c r="BH84" s="539">
        <v>775</v>
      </c>
      <c r="BI84" s="539">
        <v>0</v>
      </c>
      <c r="BJ84" s="539">
        <v>0</v>
      </c>
      <c r="BK84" s="539">
        <v>38</v>
      </c>
      <c r="BL84" s="539">
        <v>6041</v>
      </c>
      <c r="BM84" s="539">
        <v>35</v>
      </c>
      <c r="BN84" s="539">
        <v>161</v>
      </c>
      <c r="BO84" s="501">
        <v>484</v>
      </c>
      <c r="BP84" s="501">
        <v>208</v>
      </c>
      <c r="BQ84" s="539">
        <v>6182</v>
      </c>
      <c r="BR84" s="539">
        <v>1634</v>
      </c>
      <c r="BS84" s="539">
        <v>4773</v>
      </c>
      <c r="BT84" s="539">
        <v>556</v>
      </c>
      <c r="BU84" s="539">
        <v>2912</v>
      </c>
      <c r="BV84" s="539">
        <v>220</v>
      </c>
      <c r="BW84" s="539">
        <v>338</v>
      </c>
      <c r="BX84" s="539">
        <v>8642</v>
      </c>
      <c r="BY84" s="539">
        <v>93734</v>
      </c>
      <c r="BZ84" s="539">
        <v>53628</v>
      </c>
      <c r="CA84" s="539">
        <v>641</v>
      </c>
      <c r="CB84" s="539">
        <v>94</v>
      </c>
      <c r="CC84" s="539">
        <v>20</v>
      </c>
      <c r="CD84" s="539">
        <v>244</v>
      </c>
      <c r="CE84" s="539">
        <v>7768</v>
      </c>
      <c r="CF84" s="539">
        <v>631</v>
      </c>
      <c r="CG84" s="539">
        <v>2227</v>
      </c>
      <c r="CH84" s="539">
        <v>315</v>
      </c>
      <c r="CI84" s="539">
        <v>249</v>
      </c>
      <c r="CJ84" s="539">
        <v>575</v>
      </c>
      <c r="CK84" s="539">
        <v>1570</v>
      </c>
      <c r="CL84" s="540">
        <v>5348</v>
      </c>
      <c r="CM84" s="540">
        <v>1407</v>
      </c>
      <c r="CN84" s="540">
        <v>543</v>
      </c>
      <c r="CO84" s="540">
        <v>145</v>
      </c>
      <c r="CP84" s="540">
        <v>795</v>
      </c>
      <c r="CQ84" s="539">
        <v>15700</v>
      </c>
      <c r="CR84" s="541">
        <v>11911</v>
      </c>
      <c r="CS84" s="541">
        <v>8998</v>
      </c>
      <c r="CT84" s="542">
        <v>15202</v>
      </c>
      <c r="CU84" s="542">
        <v>981</v>
      </c>
      <c r="CV84" s="542">
        <v>1156</v>
      </c>
      <c r="CW84" s="539">
        <v>3853</v>
      </c>
      <c r="CX84" s="543">
        <v>1633</v>
      </c>
      <c r="CY84" s="543">
        <v>2694</v>
      </c>
      <c r="CZ84" s="543">
        <v>780</v>
      </c>
      <c r="DA84" s="543">
        <v>2906</v>
      </c>
      <c r="DB84" s="545">
        <v>3412</v>
      </c>
      <c r="DC84" s="545">
        <v>3009</v>
      </c>
      <c r="DD84" s="545">
        <v>700</v>
      </c>
      <c r="DE84" s="545">
        <v>950</v>
      </c>
      <c r="DF84" s="545">
        <v>1098</v>
      </c>
      <c r="DG84" s="539">
        <v>488</v>
      </c>
      <c r="DH84" s="539">
        <v>1256</v>
      </c>
      <c r="DI84" s="565">
        <v>363491</v>
      </c>
      <c r="DJ84" s="566">
        <v>125892</v>
      </c>
      <c r="DK84" s="539">
        <v>16822936</v>
      </c>
      <c r="DL84" s="539">
        <v>2429</v>
      </c>
      <c r="DM84" s="539">
        <v>0</v>
      </c>
      <c r="DN84" s="539">
        <v>342</v>
      </c>
      <c r="DO84" s="539">
        <v>74760</v>
      </c>
      <c r="DP84" s="539">
        <v>1721</v>
      </c>
      <c r="DQ84" s="539">
        <v>17028080</v>
      </c>
      <c r="DR84" s="539">
        <v>17391571</v>
      </c>
      <c r="DS84" s="539">
        <v>1997331</v>
      </c>
      <c r="DT84" s="539">
        <v>19025411</v>
      </c>
      <c r="DU84" s="539">
        <v>19388902</v>
      </c>
      <c r="DV84" s="539">
        <v>-1011138</v>
      </c>
      <c r="DW84" s="567">
        <v>18014273</v>
      </c>
      <c r="DX84" s="568">
        <v>18377764</v>
      </c>
    </row>
    <row r="85" spans="2:128">
      <c r="B85" s="562" t="s">
        <v>522</v>
      </c>
      <c r="C85" s="563" t="s">
        <v>646</v>
      </c>
      <c r="D85" s="497">
        <v>483147</v>
      </c>
      <c r="E85" s="498">
        <v>913451</v>
      </c>
      <c r="F85" s="498">
        <v>87970</v>
      </c>
      <c r="G85" s="498">
        <v>266579</v>
      </c>
      <c r="H85" s="507">
        <v>311172</v>
      </c>
      <c r="I85" s="508"/>
      <c r="J85" s="539">
        <v>0</v>
      </c>
      <c r="K85" s="539">
        <v>235297</v>
      </c>
      <c r="L85" s="539">
        <v>0</v>
      </c>
      <c r="M85" s="539">
        <v>7220325</v>
      </c>
      <c r="N85" s="539">
        <v>68332</v>
      </c>
      <c r="O85" s="539">
        <v>408493</v>
      </c>
      <c r="P85" s="539">
        <v>0</v>
      </c>
      <c r="Q85" s="539">
        <v>113944</v>
      </c>
      <c r="R85" s="539">
        <v>354388</v>
      </c>
      <c r="S85" s="539">
        <v>2052696</v>
      </c>
      <c r="T85" s="539">
        <v>700976</v>
      </c>
      <c r="U85" s="539">
        <v>1842131</v>
      </c>
      <c r="V85" s="539">
        <v>3952329</v>
      </c>
      <c r="W85" s="501">
        <v>1299786</v>
      </c>
      <c r="X85" s="539">
        <v>16832</v>
      </c>
      <c r="Y85" s="539">
        <v>656896</v>
      </c>
      <c r="Z85" s="539">
        <v>38688</v>
      </c>
      <c r="AA85" s="539">
        <v>467163</v>
      </c>
      <c r="AB85" s="539">
        <v>0</v>
      </c>
      <c r="AC85" s="539">
        <v>0</v>
      </c>
      <c r="AD85" s="539">
        <v>428138</v>
      </c>
      <c r="AE85" s="539">
        <v>287615</v>
      </c>
      <c r="AF85" s="539">
        <v>7144666</v>
      </c>
      <c r="AG85" s="539">
        <v>8081821</v>
      </c>
      <c r="AH85" s="564">
        <v>1003143</v>
      </c>
      <c r="AI85" s="564">
        <v>176103</v>
      </c>
      <c r="AJ85" s="564">
        <v>88253</v>
      </c>
      <c r="AK85" s="539">
        <v>16523</v>
      </c>
      <c r="AL85" s="539">
        <v>1958798</v>
      </c>
      <c r="AM85" s="539">
        <v>3395</v>
      </c>
      <c r="AN85" s="539">
        <v>1384569</v>
      </c>
      <c r="AO85" s="539">
        <v>194271</v>
      </c>
      <c r="AP85" s="539">
        <v>597744</v>
      </c>
      <c r="AQ85" s="539">
        <v>178096</v>
      </c>
      <c r="AR85" s="539">
        <v>148649</v>
      </c>
      <c r="AS85" s="539">
        <v>10771217</v>
      </c>
      <c r="AT85" s="539">
        <v>1444621</v>
      </c>
      <c r="AU85" s="539">
        <v>2943267</v>
      </c>
      <c r="AV85" s="539">
        <v>1241344</v>
      </c>
      <c r="AW85" s="539">
        <v>429643</v>
      </c>
      <c r="AX85" s="539">
        <v>648397</v>
      </c>
      <c r="AY85" s="539">
        <v>627820</v>
      </c>
      <c r="AZ85" s="539">
        <v>12724</v>
      </c>
      <c r="BA85" s="539">
        <v>647708</v>
      </c>
      <c r="BB85" s="539">
        <v>239372</v>
      </c>
      <c r="BC85" s="539">
        <v>192707</v>
      </c>
      <c r="BD85" s="539">
        <v>14429</v>
      </c>
      <c r="BE85" s="539">
        <v>20746</v>
      </c>
      <c r="BF85" s="539">
        <v>45</v>
      </c>
      <c r="BG85" s="539">
        <v>271183</v>
      </c>
      <c r="BH85" s="539">
        <v>174452</v>
      </c>
      <c r="BI85" s="539">
        <v>0</v>
      </c>
      <c r="BJ85" s="539">
        <v>0</v>
      </c>
      <c r="BK85" s="539">
        <v>68419</v>
      </c>
      <c r="BL85" s="539">
        <v>4154644</v>
      </c>
      <c r="BM85" s="539">
        <v>20881</v>
      </c>
      <c r="BN85" s="539">
        <v>69347</v>
      </c>
      <c r="BO85" s="501">
        <v>379102</v>
      </c>
      <c r="BP85" s="501">
        <v>3455704</v>
      </c>
      <c r="BQ85" s="539">
        <v>7398320</v>
      </c>
      <c r="BR85" s="539">
        <v>1729463</v>
      </c>
      <c r="BS85" s="539">
        <v>4618083</v>
      </c>
      <c r="BT85" s="539">
        <v>1308149</v>
      </c>
      <c r="BU85" s="539">
        <v>1984108</v>
      </c>
      <c r="BV85" s="539">
        <v>494202</v>
      </c>
      <c r="BW85" s="539">
        <v>201174</v>
      </c>
      <c r="BX85" s="539">
        <v>1178548</v>
      </c>
      <c r="BY85" s="539">
        <v>5042950</v>
      </c>
      <c r="BZ85" s="539">
        <v>2603438</v>
      </c>
      <c r="CA85" s="539">
        <v>70136</v>
      </c>
      <c r="CB85" s="539">
        <v>51921</v>
      </c>
      <c r="CC85" s="539">
        <v>25578</v>
      </c>
      <c r="CD85" s="539">
        <v>27674</v>
      </c>
      <c r="CE85" s="539">
        <v>1189991</v>
      </c>
      <c r="CF85" s="539">
        <v>392122</v>
      </c>
      <c r="CG85" s="539">
        <v>201874</v>
      </c>
      <c r="CH85" s="539">
        <v>108290</v>
      </c>
      <c r="CI85" s="539">
        <v>6944</v>
      </c>
      <c r="CJ85" s="539">
        <v>85178</v>
      </c>
      <c r="CK85" s="539">
        <v>498704</v>
      </c>
      <c r="CL85" s="540">
        <v>2619704</v>
      </c>
      <c r="CM85" s="540">
        <v>173731</v>
      </c>
      <c r="CN85" s="540">
        <v>243366</v>
      </c>
      <c r="CO85" s="540">
        <v>20750</v>
      </c>
      <c r="CP85" s="540">
        <v>458110</v>
      </c>
      <c r="CQ85" s="539">
        <v>1676879</v>
      </c>
      <c r="CR85" s="541">
        <v>697853</v>
      </c>
      <c r="CS85" s="541">
        <v>956232</v>
      </c>
      <c r="CT85" s="542">
        <v>4741282</v>
      </c>
      <c r="CU85" s="542">
        <v>348845</v>
      </c>
      <c r="CV85" s="542">
        <v>359158</v>
      </c>
      <c r="CW85" s="539">
        <v>774974</v>
      </c>
      <c r="CX85" s="543">
        <v>311274</v>
      </c>
      <c r="CY85" s="543">
        <v>322773</v>
      </c>
      <c r="CZ85" s="543">
        <v>853664</v>
      </c>
      <c r="DA85" s="543">
        <v>518199</v>
      </c>
      <c r="DB85" s="545">
        <v>436135</v>
      </c>
      <c r="DC85" s="545">
        <v>1588991</v>
      </c>
      <c r="DD85" s="545">
        <v>413986</v>
      </c>
      <c r="DE85" s="545">
        <v>139210</v>
      </c>
      <c r="DF85" s="545">
        <v>638990</v>
      </c>
      <c r="DG85" s="539">
        <v>2370283</v>
      </c>
      <c r="DH85" s="539">
        <v>31013</v>
      </c>
      <c r="DI85" s="565">
        <v>120922400</v>
      </c>
      <c r="DJ85" s="566">
        <v>2409614</v>
      </c>
      <c r="DK85" s="539">
        <v>40668852</v>
      </c>
      <c r="DL85" s="539">
        <v>100998</v>
      </c>
      <c r="DM85" s="539">
        <v>0</v>
      </c>
      <c r="DN85" s="539">
        <v>178085</v>
      </c>
      <c r="DO85" s="539">
        <v>27116121</v>
      </c>
      <c r="DP85" s="539">
        <v>622970</v>
      </c>
      <c r="DQ85" s="539">
        <v>71096640</v>
      </c>
      <c r="DR85" s="539">
        <v>192019040</v>
      </c>
      <c r="DS85" s="539">
        <v>8271257</v>
      </c>
      <c r="DT85" s="539">
        <v>79367897</v>
      </c>
      <c r="DU85" s="539">
        <v>200290297</v>
      </c>
      <c r="DV85" s="539">
        <v>-1806828</v>
      </c>
      <c r="DW85" s="567">
        <v>77561069</v>
      </c>
      <c r="DX85" s="568">
        <v>198483469</v>
      </c>
    </row>
    <row r="86" spans="2:128">
      <c r="B86" s="569" t="s">
        <v>523</v>
      </c>
      <c r="C86" s="570" t="s">
        <v>647</v>
      </c>
      <c r="D86" s="571">
        <v>1130816</v>
      </c>
      <c r="E86" s="572">
        <v>211327</v>
      </c>
      <c r="F86" s="572">
        <v>230659</v>
      </c>
      <c r="G86" s="572">
        <v>343611</v>
      </c>
      <c r="H86" s="573">
        <v>528044</v>
      </c>
      <c r="I86" s="574"/>
      <c r="J86" s="575">
        <v>0</v>
      </c>
      <c r="K86" s="575">
        <v>4646124</v>
      </c>
      <c r="L86" s="575">
        <v>0</v>
      </c>
      <c r="M86" s="575">
        <v>1732606</v>
      </c>
      <c r="N86" s="575">
        <v>28307</v>
      </c>
      <c r="O86" s="575">
        <v>77192</v>
      </c>
      <c r="P86" s="575">
        <v>0</v>
      </c>
      <c r="Q86" s="575">
        <v>63238</v>
      </c>
      <c r="R86" s="575">
        <v>103870</v>
      </c>
      <c r="S86" s="575">
        <v>1479200</v>
      </c>
      <c r="T86" s="575">
        <v>124239</v>
      </c>
      <c r="U86" s="575">
        <v>221988</v>
      </c>
      <c r="V86" s="575">
        <v>357078</v>
      </c>
      <c r="W86" s="517">
        <v>432001</v>
      </c>
      <c r="X86" s="575">
        <v>3790</v>
      </c>
      <c r="Y86" s="575">
        <v>183921</v>
      </c>
      <c r="Z86" s="575">
        <v>7914</v>
      </c>
      <c r="AA86" s="575">
        <v>94161</v>
      </c>
      <c r="AB86" s="575">
        <v>0</v>
      </c>
      <c r="AC86" s="575">
        <v>0</v>
      </c>
      <c r="AD86" s="575">
        <v>84884</v>
      </c>
      <c r="AE86" s="575">
        <v>51536</v>
      </c>
      <c r="AF86" s="575">
        <v>732337</v>
      </c>
      <c r="AG86" s="575">
        <v>299343</v>
      </c>
      <c r="AH86" s="580">
        <v>96368</v>
      </c>
      <c r="AI86" s="580">
        <v>15376</v>
      </c>
      <c r="AJ86" s="580">
        <v>40618</v>
      </c>
      <c r="AK86" s="575">
        <v>4685</v>
      </c>
      <c r="AL86" s="575">
        <v>1408953</v>
      </c>
      <c r="AM86" s="575">
        <v>495</v>
      </c>
      <c r="AN86" s="575">
        <v>241576</v>
      </c>
      <c r="AO86" s="575">
        <v>40960</v>
      </c>
      <c r="AP86" s="575">
        <v>221970</v>
      </c>
      <c r="AQ86" s="575">
        <v>25885</v>
      </c>
      <c r="AR86" s="575">
        <v>20378</v>
      </c>
      <c r="AS86" s="575">
        <v>2611614</v>
      </c>
      <c r="AT86" s="575">
        <v>291758</v>
      </c>
      <c r="AU86" s="575">
        <v>1435152</v>
      </c>
      <c r="AV86" s="575">
        <v>576591</v>
      </c>
      <c r="AW86" s="575">
        <v>151095</v>
      </c>
      <c r="AX86" s="575">
        <v>266473</v>
      </c>
      <c r="AY86" s="575">
        <v>184715</v>
      </c>
      <c r="AZ86" s="575">
        <v>4827</v>
      </c>
      <c r="BA86" s="575">
        <v>140139</v>
      </c>
      <c r="BB86" s="575">
        <v>70062</v>
      </c>
      <c r="BC86" s="575">
        <v>30494</v>
      </c>
      <c r="BD86" s="575">
        <v>2651</v>
      </c>
      <c r="BE86" s="575">
        <v>4397</v>
      </c>
      <c r="BF86" s="575">
        <v>21</v>
      </c>
      <c r="BG86" s="575">
        <v>85594</v>
      </c>
      <c r="BH86" s="575">
        <v>9699</v>
      </c>
      <c r="BI86" s="575">
        <v>0</v>
      </c>
      <c r="BJ86" s="575">
        <v>0</v>
      </c>
      <c r="BK86" s="575">
        <v>5656</v>
      </c>
      <c r="BL86" s="575">
        <v>314182</v>
      </c>
      <c r="BM86" s="575">
        <v>1352</v>
      </c>
      <c r="BN86" s="575">
        <v>39241</v>
      </c>
      <c r="BO86" s="517">
        <v>591095</v>
      </c>
      <c r="BP86" s="517">
        <v>69052</v>
      </c>
      <c r="BQ86" s="575">
        <v>6370449</v>
      </c>
      <c r="BR86" s="575">
        <v>1187851</v>
      </c>
      <c r="BS86" s="575">
        <v>3936426</v>
      </c>
      <c r="BT86" s="575">
        <v>705366</v>
      </c>
      <c r="BU86" s="575">
        <v>1380455</v>
      </c>
      <c r="BV86" s="575">
        <v>87693</v>
      </c>
      <c r="BW86" s="575">
        <v>176224</v>
      </c>
      <c r="BX86" s="575">
        <v>968805</v>
      </c>
      <c r="BY86" s="575">
        <v>31007640</v>
      </c>
      <c r="BZ86" s="575">
        <v>2135148</v>
      </c>
      <c r="CA86" s="575">
        <v>391065</v>
      </c>
      <c r="CB86" s="575">
        <v>320023</v>
      </c>
      <c r="CC86" s="575">
        <v>352626</v>
      </c>
      <c r="CD86" s="575">
        <v>73095</v>
      </c>
      <c r="CE86" s="575">
        <v>734526</v>
      </c>
      <c r="CF86" s="575">
        <v>0</v>
      </c>
      <c r="CG86" s="575">
        <v>246676</v>
      </c>
      <c r="CH86" s="575">
        <v>75944</v>
      </c>
      <c r="CI86" s="575">
        <v>8104</v>
      </c>
      <c r="CJ86" s="575">
        <v>82726</v>
      </c>
      <c r="CK86" s="575">
        <v>336169</v>
      </c>
      <c r="CL86" s="576">
        <v>1097895</v>
      </c>
      <c r="CM86" s="576">
        <v>147417</v>
      </c>
      <c r="CN86" s="576">
        <v>787678</v>
      </c>
      <c r="CO86" s="576">
        <v>19770</v>
      </c>
      <c r="CP86" s="576">
        <v>232559</v>
      </c>
      <c r="CQ86" s="575">
        <v>2203319</v>
      </c>
      <c r="CR86" s="577">
        <v>1418598</v>
      </c>
      <c r="CS86" s="577">
        <v>591406</v>
      </c>
      <c r="CT86" s="578">
        <v>2595060</v>
      </c>
      <c r="CU86" s="578">
        <v>396347</v>
      </c>
      <c r="CV86" s="578">
        <v>463906</v>
      </c>
      <c r="CW86" s="575">
        <v>600165</v>
      </c>
      <c r="CX86" s="579">
        <v>824744</v>
      </c>
      <c r="CY86" s="579">
        <v>872393</v>
      </c>
      <c r="CZ86" s="579">
        <v>292663</v>
      </c>
      <c r="DA86" s="579">
        <v>1112326</v>
      </c>
      <c r="DB86" s="581">
        <v>2440674</v>
      </c>
      <c r="DC86" s="581">
        <v>174942</v>
      </c>
      <c r="DD86" s="581">
        <v>616699</v>
      </c>
      <c r="DE86" s="581">
        <v>383073</v>
      </c>
      <c r="DF86" s="581">
        <v>794384</v>
      </c>
      <c r="DG86" s="575">
        <v>0</v>
      </c>
      <c r="DH86" s="575">
        <v>119410</v>
      </c>
      <c r="DI86" s="595">
        <v>90933749</v>
      </c>
      <c r="DJ86" s="596">
        <v>0</v>
      </c>
      <c r="DK86" s="575">
        <v>0</v>
      </c>
      <c r="DL86" s="575">
        <v>0</v>
      </c>
      <c r="DM86" s="575">
        <v>0</v>
      </c>
      <c r="DN86" s="575">
        <v>0</v>
      </c>
      <c r="DO86" s="575">
        <v>0</v>
      </c>
      <c r="DP86" s="575">
        <v>0</v>
      </c>
      <c r="DQ86" s="575">
        <v>0</v>
      </c>
      <c r="DR86" s="575">
        <v>90933749</v>
      </c>
      <c r="DS86" s="575">
        <v>0</v>
      </c>
      <c r="DT86" s="575">
        <v>0</v>
      </c>
      <c r="DU86" s="575">
        <v>90933749</v>
      </c>
      <c r="DV86" s="575">
        <v>0</v>
      </c>
      <c r="DW86" s="597">
        <v>0</v>
      </c>
      <c r="DX86" s="598">
        <v>90933749</v>
      </c>
    </row>
    <row r="87" spans="2:128">
      <c r="B87" s="562" t="s">
        <v>524</v>
      </c>
      <c r="C87" s="563" t="s">
        <v>648</v>
      </c>
      <c r="D87" s="497">
        <v>76632</v>
      </c>
      <c r="E87" s="498">
        <v>76126</v>
      </c>
      <c r="F87" s="498">
        <v>5209</v>
      </c>
      <c r="G87" s="498">
        <v>4771</v>
      </c>
      <c r="H87" s="507">
        <v>41565</v>
      </c>
      <c r="I87" s="508"/>
      <c r="J87" s="539">
        <v>0</v>
      </c>
      <c r="K87" s="539">
        <v>7378</v>
      </c>
      <c r="L87" s="539">
        <v>0</v>
      </c>
      <c r="M87" s="539">
        <v>267395</v>
      </c>
      <c r="N87" s="539">
        <v>2337</v>
      </c>
      <c r="O87" s="539">
        <v>39407</v>
      </c>
      <c r="P87" s="539">
        <v>0</v>
      </c>
      <c r="Q87" s="539">
        <v>3682</v>
      </c>
      <c r="R87" s="539">
        <v>5757</v>
      </c>
      <c r="S87" s="539">
        <v>218914</v>
      </c>
      <c r="T87" s="539">
        <v>27192</v>
      </c>
      <c r="U87" s="539">
        <v>137564</v>
      </c>
      <c r="V87" s="539">
        <v>153496</v>
      </c>
      <c r="W87" s="501">
        <v>43420</v>
      </c>
      <c r="X87" s="539">
        <v>1967</v>
      </c>
      <c r="Y87" s="539">
        <v>182512</v>
      </c>
      <c r="Z87" s="539">
        <v>6316</v>
      </c>
      <c r="AA87" s="539">
        <v>56251</v>
      </c>
      <c r="AB87" s="539">
        <v>0</v>
      </c>
      <c r="AC87" s="539">
        <v>0</v>
      </c>
      <c r="AD87" s="539">
        <v>21199</v>
      </c>
      <c r="AE87" s="539">
        <v>17898</v>
      </c>
      <c r="AF87" s="539">
        <v>11471680</v>
      </c>
      <c r="AG87" s="539">
        <v>6574493</v>
      </c>
      <c r="AH87" s="564">
        <v>30294</v>
      </c>
      <c r="AI87" s="564">
        <v>8072</v>
      </c>
      <c r="AJ87" s="564">
        <v>3244</v>
      </c>
      <c r="AK87" s="539">
        <v>1330</v>
      </c>
      <c r="AL87" s="539">
        <v>235002</v>
      </c>
      <c r="AM87" s="539">
        <v>201</v>
      </c>
      <c r="AN87" s="539">
        <v>161381</v>
      </c>
      <c r="AO87" s="539">
        <v>64969</v>
      </c>
      <c r="AP87" s="539">
        <v>88095</v>
      </c>
      <c r="AQ87" s="539">
        <v>24967</v>
      </c>
      <c r="AR87" s="539">
        <v>25252</v>
      </c>
      <c r="AS87" s="539">
        <v>12593851</v>
      </c>
      <c r="AT87" s="539">
        <v>47603</v>
      </c>
      <c r="AU87" s="539">
        <v>314471</v>
      </c>
      <c r="AV87" s="539">
        <v>128359</v>
      </c>
      <c r="AW87" s="539">
        <v>30874</v>
      </c>
      <c r="AX87" s="539">
        <v>46093</v>
      </c>
      <c r="AY87" s="539">
        <v>61269</v>
      </c>
      <c r="AZ87" s="539">
        <v>468</v>
      </c>
      <c r="BA87" s="539">
        <v>39311</v>
      </c>
      <c r="BB87" s="539">
        <v>7673</v>
      </c>
      <c r="BC87" s="539">
        <v>9714</v>
      </c>
      <c r="BD87" s="539">
        <v>737</v>
      </c>
      <c r="BE87" s="539">
        <v>635</v>
      </c>
      <c r="BF87" s="539">
        <v>2</v>
      </c>
      <c r="BG87" s="539">
        <v>9728</v>
      </c>
      <c r="BH87" s="539">
        <v>7382</v>
      </c>
      <c r="BI87" s="539">
        <v>0</v>
      </c>
      <c r="BJ87" s="539">
        <v>0</v>
      </c>
      <c r="BK87" s="539">
        <v>7428</v>
      </c>
      <c r="BL87" s="539">
        <v>362877</v>
      </c>
      <c r="BM87" s="539">
        <v>1777</v>
      </c>
      <c r="BN87" s="539">
        <v>2905</v>
      </c>
      <c r="BO87" s="501">
        <v>11370</v>
      </c>
      <c r="BP87" s="501">
        <v>1089341</v>
      </c>
      <c r="BQ87" s="539">
        <v>198022</v>
      </c>
      <c r="BR87" s="539">
        <v>35374</v>
      </c>
      <c r="BS87" s="539">
        <v>186043</v>
      </c>
      <c r="BT87" s="539">
        <v>52336</v>
      </c>
      <c r="BU87" s="539">
        <v>860872</v>
      </c>
      <c r="BV87" s="539">
        <v>63317</v>
      </c>
      <c r="BW87" s="539">
        <v>10913</v>
      </c>
      <c r="BX87" s="539">
        <v>13878</v>
      </c>
      <c r="BY87" s="539">
        <v>126872</v>
      </c>
      <c r="BZ87" s="539">
        <v>49844</v>
      </c>
      <c r="CA87" s="539">
        <v>3056</v>
      </c>
      <c r="CB87" s="539">
        <v>2573</v>
      </c>
      <c r="CC87" s="539">
        <v>3988</v>
      </c>
      <c r="CD87" s="539">
        <v>1253</v>
      </c>
      <c r="CE87" s="539">
        <v>830900</v>
      </c>
      <c r="CF87" s="539">
        <v>629158</v>
      </c>
      <c r="CG87" s="539">
        <v>18822528</v>
      </c>
      <c r="CH87" s="539">
        <v>27050</v>
      </c>
      <c r="CI87" s="539">
        <v>333</v>
      </c>
      <c r="CJ87" s="539">
        <v>3200</v>
      </c>
      <c r="CK87" s="539">
        <v>15478</v>
      </c>
      <c r="CL87" s="540">
        <v>40318</v>
      </c>
      <c r="CM87" s="540">
        <v>3243</v>
      </c>
      <c r="CN87" s="540">
        <v>9632</v>
      </c>
      <c r="CO87" s="540">
        <v>320</v>
      </c>
      <c r="CP87" s="540">
        <v>13310</v>
      </c>
      <c r="CQ87" s="539">
        <v>27540</v>
      </c>
      <c r="CR87" s="541">
        <v>27155</v>
      </c>
      <c r="CS87" s="541">
        <v>37688</v>
      </c>
      <c r="CT87" s="542">
        <v>85330</v>
      </c>
      <c r="CU87" s="542">
        <v>8846</v>
      </c>
      <c r="CV87" s="542">
        <v>10850</v>
      </c>
      <c r="CW87" s="539">
        <v>12898</v>
      </c>
      <c r="CX87" s="543">
        <v>5423</v>
      </c>
      <c r="CY87" s="543">
        <v>6013</v>
      </c>
      <c r="CZ87" s="543">
        <v>59306</v>
      </c>
      <c r="DA87" s="543">
        <v>15857</v>
      </c>
      <c r="DB87" s="545">
        <v>18855</v>
      </c>
      <c r="DC87" s="545">
        <v>34495</v>
      </c>
      <c r="DD87" s="545">
        <v>9578</v>
      </c>
      <c r="DE87" s="545">
        <v>7030</v>
      </c>
      <c r="DF87" s="545">
        <v>7876</v>
      </c>
      <c r="DG87" s="539">
        <v>102074</v>
      </c>
      <c r="DH87" s="539">
        <v>3882</v>
      </c>
      <c r="DI87" s="565">
        <v>57344343</v>
      </c>
      <c r="DJ87" s="566">
        <v>25673</v>
      </c>
      <c r="DK87" s="539">
        <v>1732196</v>
      </c>
      <c r="DL87" s="539">
        <v>709</v>
      </c>
      <c r="DM87" s="539">
        <v>0</v>
      </c>
      <c r="DN87" s="539">
        <v>6911</v>
      </c>
      <c r="DO87" s="539">
        <v>7414461</v>
      </c>
      <c r="DP87" s="539">
        <v>143926</v>
      </c>
      <c r="DQ87" s="539">
        <v>9323876</v>
      </c>
      <c r="DR87" s="539">
        <v>66668219</v>
      </c>
      <c r="DS87" s="539">
        <v>7440749</v>
      </c>
      <c r="DT87" s="539">
        <v>16764625</v>
      </c>
      <c r="DU87" s="539">
        <v>74108968</v>
      </c>
      <c r="DV87" s="539">
        <v>-7229732</v>
      </c>
      <c r="DW87" s="567">
        <v>9534893</v>
      </c>
      <c r="DX87" s="568">
        <v>66879236</v>
      </c>
    </row>
    <row r="88" spans="2:128">
      <c r="B88" s="562" t="s">
        <v>525</v>
      </c>
      <c r="C88" s="563" t="s">
        <v>649</v>
      </c>
      <c r="D88" s="497">
        <v>250</v>
      </c>
      <c r="E88" s="498">
        <v>0</v>
      </c>
      <c r="F88" s="498">
        <v>115631</v>
      </c>
      <c r="G88" s="498">
        <v>18482</v>
      </c>
      <c r="H88" s="507">
        <v>17723</v>
      </c>
      <c r="I88" s="508"/>
      <c r="J88" s="539">
        <v>0</v>
      </c>
      <c r="K88" s="539">
        <v>50643</v>
      </c>
      <c r="L88" s="539">
        <v>0</v>
      </c>
      <c r="M88" s="539">
        <v>80343</v>
      </c>
      <c r="N88" s="539">
        <v>1582</v>
      </c>
      <c r="O88" s="539">
        <v>5296</v>
      </c>
      <c r="P88" s="539">
        <v>0</v>
      </c>
      <c r="Q88" s="539">
        <v>16463</v>
      </c>
      <c r="R88" s="539">
        <v>73086</v>
      </c>
      <c r="S88" s="539">
        <v>37509</v>
      </c>
      <c r="T88" s="539">
        <v>55947</v>
      </c>
      <c r="U88" s="539">
        <v>28466</v>
      </c>
      <c r="V88" s="539">
        <v>64521</v>
      </c>
      <c r="W88" s="501">
        <v>274106</v>
      </c>
      <c r="X88" s="539">
        <v>740</v>
      </c>
      <c r="Y88" s="539">
        <v>38595</v>
      </c>
      <c r="Z88" s="539">
        <v>1608</v>
      </c>
      <c r="AA88" s="539">
        <v>17121</v>
      </c>
      <c r="AB88" s="539">
        <v>0</v>
      </c>
      <c r="AC88" s="539">
        <v>0</v>
      </c>
      <c r="AD88" s="539">
        <v>220729</v>
      </c>
      <c r="AE88" s="539">
        <v>21407</v>
      </c>
      <c r="AF88" s="539">
        <v>617948</v>
      </c>
      <c r="AG88" s="539">
        <v>244360</v>
      </c>
      <c r="AH88" s="564">
        <v>85223</v>
      </c>
      <c r="AI88" s="564">
        <v>9838</v>
      </c>
      <c r="AJ88" s="564">
        <v>2736</v>
      </c>
      <c r="AK88" s="539">
        <v>791</v>
      </c>
      <c r="AL88" s="539">
        <v>40529</v>
      </c>
      <c r="AM88" s="539">
        <v>223</v>
      </c>
      <c r="AN88" s="539">
        <v>138117</v>
      </c>
      <c r="AO88" s="539">
        <v>3623</v>
      </c>
      <c r="AP88" s="539">
        <v>43219</v>
      </c>
      <c r="AQ88" s="539">
        <v>5962</v>
      </c>
      <c r="AR88" s="539">
        <v>1859</v>
      </c>
      <c r="AS88" s="539">
        <v>441592</v>
      </c>
      <c r="AT88" s="539">
        <v>49610</v>
      </c>
      <c r="AU88" s="539">
        <v>730086</v>
      </c>
      <c r="AV88" s="539">
        <v>83656</v>
      </c>
      <c r="AW88" s="539">
        <v>45959</v>
      </c>
      <c r="AX88" s="539">
        <v>71314</v>
      </c>
      <c r="AY88" s="539">
        <v>119774</v>
      </c>
      <c r="AZ88" s="539">
        <v>953</v>
      </c>
      <c r="BA88" s="539">
        <v>56750</v>
      </c>
      <c r="BB88" s="539">
        <v>46113</v>
      </c>
      <c r="BC88" s="539">
        <v>15539</v>
      </c>
      <c r="BD88" s="539">
        <v>2261</v>
      </c>
      <c r="BE88" s="539">
        <v>3767</v>
      </c>
      <c r="BF88" s="539">
        <v>11</v>
      </c>
      <c r="BG88" s="539">
        <v>28832</v>
      </c>
      <c r="BH88" s="539">
        <v>45543</v>
      </c>
      <c r="BI88" s="539">
        <v>0</v>
      </c>
      <c r="BJ88" s="539">
        <v>0</v>
      </c>
      <c r="BK88" s="539">
        <v>3536</v>
      </c>
      <c r="BL88" s="539">
        <v>54546</v>
      </c>
      <c r="BM88" s="539">
        <v>2328</v>
      </c>
      <c r="BN88" s="539">
        <v>7051</v>
      </c>
      <c r="BO88" s="501">
        <v>18011</v>
      </c>
      <c r="BP88" s="501">
        <v>0</v>
      </c>
      <c r="BQ88" s="539">
        <v>79411</v>
      </c>
      <c r="BR88" s="539">
        <v>34594</v>
      </c>
      <c r="BS88" s="539">
        <v>135844</v>
      </c>
      <c r="BT88" s="539">
        <v>17583</v>
      </c>
      <c r="BU88" s="539">
        <v>176943</v>
      </c>
      <c r="BV88" s="539">
        <v>5361</v>
      </c>
      <c r="BW88" s="539">
        <v>16778</v>
      </c>
      <c r="BX88" s="539">
        <v>154470</v>
      </c>
      <c r="BY88" s="539">
        <v>5601285</v>
      </c>
      <c r="BZ88" s="539">
        <v>577633</v>
      </c>
      <c r="CA88" s="539">
        <v>33592</v>
      </c>
      <c r="CB88" s="539">
        <v>12048</v>
      </c>
      <c r="CC88" s="539">
        <v>456</v>
      </c>
      <c r="CD88" s="539">
        <v>1912</v>
      </c>
      <c r="CE88" s="539">
        <v>118702</v>
      </c>
      <c r="CF88" s="539">
        <v>576</v>
      </c>
      <c r="CG88" s="539">
        <v>49475</v>
      </c>
      <c r="CH88" s="539">
        <v>322628</v>
      </c>
      <c r="CI88" s="539">
        <v>11287</v>
      </c>
      <c r="CJ88" s="539">
        <v>14666</v>
      </c>
      <c r="CK88" s="539">
        <v>54144</v>
      </c>
      <c r="CL88" s="540">
        <v>911752</v>
      </c>
      <c r="CM88" s="540">
        <v>148311</v>
      </c>
      <c r="CN88" s="540">
        <v>290543</v>
      </c>
      <c r="CO88" s="540">
        <v>10513</v>
      </c>
      <c r="CP88" s="540">
        <v>443637</v>
      </c>
      <c r="CQ88" s="539">
        <v>358969</v>
      </c>
      <c r="CR88" s="541">
        <v>708299</v>
      </c>
      <c r="CS88" s="541">
        <v>370167</v>
      </c>
      <c r="CT88" s="542">
        <v>719041</v>
      </c>
      <c r="CU88" s="542">
        <v>11450</v>
      </c>
      <c r="CV88" s="542">
        <v>27037</v>
      </c>
      <c r="CW88" s="539">
        <v>350177</v>
      </c>
      <c r="CX88" s="543">
        <v>278867</v>
      </c>
      <c r="CY88" s="543">
        <v>220754</v>
      </c>
      <c r="CZ88" s="543">
        <v>68214</v>
      </c>
      <c r="DA88" s="543">
        <v>489529</v>
      </c>
      <c r="DB88" s="545">
        <v>279235</v>
      </c>
      <c r="DC88" s="545">
        <v>59851</v>
      </c>
      <c r="DD88" s="545">
        <v>45351</v>
      </c>
      <c r="DE88" s="545">
        <v>64622</v>
      </c>
      <c r="DF88" s="545">
        <v>66484</v>
      </c>
      <c r="DG88" s="539">
        <v>5841</v>
      </c>
      <c r="DH88" s="539">
        <v>29428</v>
      </c>
      <c r="DI88" s="565">
        <v>17539368</v>
      </c>
      <c r="DJ88" s="566">
        <v>98593</v>
      </c>
      <c r="DK88" s="539">
        <v>5179943</v>
      </c>
      <c r="DL88" s="539">
        <v>693</v>
      </c>
      <c r="DM88" s="539">
        <v>0</v>
      </c>
      <c r="DN88" s="539">
        <v>748</v>
      </c>
      <c r="DO88" s="539">
        <v>90175</v>
      </c>
      <c r="DP88" s="539">
        <v>848</v>
      </c>
      <c r="DQ88" s="539">
        <v>5371000</v>
      </c>
      <c r="DR88" s="539">
        <v>22910368</v>
      </c>
      <c r="DS88" s="539">
        <v>1796737</v>
      </c>
      <c r="DT88" s="539">
        <v>7167737</v>
      </c>
      <c r="DU88" s="539">
        <v>24707105</v>
      </c>
      <c r="DV88" s="539">
        <v>-3771703</v>
      </c>
      <c r="DW88" s="567">
        <v>3396034</v>
      </c>
      <c r="DX88" s="568">
        <v>20935402</v>
      </c>
    </row>
    <row r="89" spans="2:128">
      <c r="B89" s="562" t="s">
        <v>526</v>
      </c>
      <c r="C89" s="563" t="s">
        <v>650</v>
      </c>
      <c r="D89" s="497">
        <v>2462</v>
      </c>
      <c r="E89" s="498">
        <v>3716</v>
      </c>
      <c r="F89" s="498">
        <v>392</v>
      </c>
      <c r="G89" s="498">
        <v>308</v>
      </c>
      <c r="H89" s="507">
        <v>1924</v>
      </c>
      <c r="I89" s="508"/>
      <c r="J89" s="539">
        <v>0</v>
      </c>
      <c r="K89" s="539">
        <v>383</v>
      </c>
      <c r="L89" s="539">
        <v>0</v>
      </c>
      <c r="M89" s="539">
        <v>37872</v>
      </c>
      <c r="N89" s="539">
        <v>298</v>
      </c>
      <c r="O89" s="539">
        <v>1678</v>
      </c>
      <c r="P89" s="539">
        <v>0</v>
      </c>
      <c r="Q89" s="539">
        <v>448</v>
      </c>
      <c r="R89" s="539">
        <v>1368</v>
      </c>
      <c r="S89" s="539">
        <v>7638</v>
      </c>
      <c r="T89" s="539">
        <v>2650</v>
      </c>
      <c r="U89" s="539">
        <v>10004</v>
      </c>
      <c r="V89" s="539">
        <v>18657</v>
      </c>
      <c r="W89" s="501">
        <v>7337</v>
      </c>
      <c r="X89" s="539">
        <v>89</v>
      </c>
      <c r="Y89" s="539">
        <v>3299</v>
      </c>
      <c r="Z89" s="539">
        <v>327</v>
      </c>
      <c r="AA89" s="539">
        <v>2597</v>
      </c>
      <c r="AB89" s="539">
        <v>0</v>
      </c>
      <c r="AC89" s="539">
        <v>0</v>
      </c>
      <c r="AD89" s="539">
        <v>1604</v>
      </c>
      <c r="AE89" s="539">
        <v>1306</v>
      </c>
      <c r="AF89" s="539">
        <v>138508</v>
      </c>
      <c r="AG89" s="539">
        <v>35523</v>
      </c>
      <c r="AH89" s="564">
        <v>3892</v>
      </c>
      <c r="AI89" s="564">
        <v>647</v>
      </c>
      <c r="AJ89" s="564">
        <v>335</v>
      </c>
      <c r="AK89" s="539">
        <v>77</v>
      </c>
      <c r="AL89" s="539">
        <v>9755</v>
      </c>
      <c r="AM89" s="539">
        <v>15</v>
      </c>
      <c r="AN89" s="539">
        <v>6820</v>
      </c>
      <c r="AO89" s="539">
        <v>1063</v>
      </c>
      <c r="AP89" s="539">
        <v>2269</v>
      </c>
      <c r="AQ89" s="539">
        <v>749</v>
      </c>
      <c r="AR89" s="539">
        <v>604</v>
      </c>
      <c r="AS89" s="539">
        <v>47961</v>
      </c>
      <c r="AT89" s="539">
        <v>5293</v>
      </c>
      <c r="AU89" s="539">
        <v>9730</v>
      </c>
      <c r="AV89" s="539">
        <v>4462</v>
      </c>
      <c r="AW89" s="539">
        <v>1431</v>
      </c>
      <c r="AX89" s="539">
        <v>2277</v>
      </c>
      <c r="AY89" s="539">
        <v>2116</v>
      </c>
      <c r="AZ89" s="539">
        <v>48</v>
      </c>
      <c r="BA89" s="539">
        <v>2412</v>
      </c>
      <c r="BB89" s="539">
        <v>1200</v>
      </c>
      <c r="BC89" s="539">
        <v>767</v>
      </c>
      <c r="BD89" s="539">
        <v>57</v>
      </c>
      <c r="BE89" s="539">
        <v>90</v>
      </c>
      <c r="BF89" s="539">
        <v>0</v>
      </c>
      <c r="BG89" s="539">
        <v>1048</v>
      </c>
      <c r="BH89" s="539">
        <v>625</v>
      </c>
      <c r="BI89" s="539">
        <v>0</v>
      </c>
      <c r="BJ89" s="539">
        <v>0</v>
      </c>
      <c r="BK89" s="539">
        <v>303</v>
      </c>
      <c r="BL89" s="539">
        <v>15866</v>
      </c>
      <c r="BM89" s="539">
        <v>83</v>
      </c>
      <c r="BN89" s="539">
        <v>233</v>
      </c>
      <c r="BO89" s="501">
        <v>1489</v>
      </c>
      <c r="BP89" s="501">
        <v>970</v>
      </c>
      <c r="BQ89" s="539">
        <v>24615</v>
      </c>
      <c r="BR89" s="539">
        <v>5740</v>
      </c>
      <c r="BS89" s="539">
        <v>14878</v>
      </c>
      <c r="BT89" s="539">
        <v>4609</v>
      </c>
      <c r="BU89" s="539">
        <v>11865</v>
      </c>
      <c r="BV89" s="539">
        <v>2325</v>
      </c>
      <c r="BW89" s="539">
        <v>574</v>
      </c>
      <c r="BX89" s="539">
        <v>532</v>
      </c>
      <c r="BY89" s="539">
        <v>9175</v>
      </c>
      <c r="BZ89" s="539">
        <v>3050</v>
      </c>
      <c r="CA89" s="539">
        <v>154</v>
      </c>
      <c r="CB89" s="539">
        <v>196</v>
      </c>
      <c r="CC89" s="539">
        <v>248</v>
      </c>
      <c r="CD89" s="539">
        <v>982</v>
      </c>
      <c r="CE89" s="539">
        <v>11355</v>
      </c>
      <c r="CF89" s="539">
        <v>6359</v>
      </c>
      <c r="CG89" s="539">
        <v>2223</v>
      </c>
      <c r="CH89" s="539">
        <v>1135</v>
      </c>
      <c r="CI89" s="539">
        <v>392</v>
      </c>
      <c r="CJ89" s="539">
        <v>221</v>
      </c>
      <c r="CK89" s="539">
        <v>1608</v>
      </c>
      <c r="CL89" s="540">
        <v>9879</v>
      </c>
      <c r="CM89" s="540">
        <v>206</v>
      </c>
      <c r="CN89" s="540">
        <v>1180</v>
      </c>
      <c r="CO89" s="540">
        <v>24</v>
      </c>
      <c r="CP89" s="540">
        <v>2270</v>
      </c>
      <c r="CQ89" s="539">
        <v>2425</v>
      </c>
      <c r="CR89" s="541">
        <v>1640</v>
      </c>
      <c r="CS89" s="541">
        <v>3139</v>
      </c>
      <c r="CT89" s="542">
        <v>21309</v>
      </c>
      <c r="CU89" s="542">
        <v>1557</v>
      </c>
      <c r="CV89" s="542">
        <v>1730</v>
      </c>
      <c r="CW89" s="539">
        <v>1714</v>
      </c>
      <c r="CX89" s="543">
        <v>7062</v>
      </c>
      <c r="CY89" s="543">
        <v>624</v>
      </c>
      <c r="CZ89" s="543">
        <v>3752</v>
      </c>
      <c r="DA89" s="543">
        <v>1399</v>
      </c>
      <c r="DB89" s="545">
        <v>1426</v>
      </c>
      <c r="DC89" s="545">
        <v>7353</v>
      </c>
      <c r="DD89" s="545">
        <v>2008</v>
      </c>
      <c r="DE89" s="545">
        <v>568</v>
      </c>
      <c r="DF89" s="545">
        <v>551</v>
      </c>
      <c r="DG89" s="539">
        <v>11060</v>
      </c>
      <c r="DH89" s="539">
        <v>112</v>
      </c>
      <c r="DI89" s="565">
        <v>590299</v>
      </c>
      <c r="DJ89" s="566">
        <v>31288</v>
      </c>
      <c r="DK89" s="539">
        <v>743394</v>
      </c>
      <c r="DL89" s="539">
        <v>1120</v>
      </c>
      <c r="DM89" s="539">
        <v>0</v>
      </c>
      <c r="DN89" s="539">
        <v>6792</v>
      </c>
      <c r="DO89" s="539">
        <v>271037</v>
      </c>
      <c r="DP89" s="539">
        <v>7000</v>
      </c>
      <c r="DQ89" s="539">
        <v>1060631</v>
      </c>
      <c r="DR89" s="539">
        <v>1650930</v>
      </c>
      <c r="DS89" s="539">
        <v>254513</v>
      </c>
      <c r="DT89" s="539">
        <v>1315144</v>
      </c>
      <c r="DU89" s="539">
        <v>1905443</v>
      </c>
      <c r="DV89" s="539">
        <v>-17663</v>
      </c>
      <c r="DW89" s="567">
        <v>1297481</v>
      </c>
      <c r="DX89" s="568">
        <v>1887780</v>
      </c>
    </row>
    <row r="90" spans="2:128">
      <c r="B90" s="562" t="s">
        <v>527</v>
      </c>
      <c r="C90" s="563" t="s">
        <v>651</v>
      </c>
      <c r="D90" s="497">
        <v>12727</v>
      </c>
      <c r="E90" s="498">
        <v>18878</v>
      </c>
      <c r="F90" s="498">
        <v>2014</v>
      </c>
      <c r="G90" s="498">
        <v>2023</v>
      </c>
      <c r="H90" s="507">
        <v>12119</v>
      </c>
      <c r="I90" s="508"/>
      <c r="J90" s="539">
        <v>0</v>
      </c>
      <c r="K90" s="539">
        <v>1557</v>
      </c>
      <c r="L90" s="539">
        <v>0</v>
      </c>
      <c r="M90" s="539">
        <v>318409</v>
      </c>
      <c r="N90" s="539">
        <v>1831</v>
      </c>
      <c r="O90" s="539">
        <v>48028</v>
      </c>
      <c r="P90" s="539">
        <v>0</v>
      </c>
      <c r="Q90" s="539">
        <v>3897</v>
      </c>
      <c r="R90" s="539">
        <v>10468</v>
      </c>
      <c r="S90" s="539">
        <v>36637</v>
      </c>
      <c r="T90" s="539">
        <v>11079</v>
      </c>
      <c r="U90" s="539">
        <v>47990</v>
      </c>
      <c r="V90" s="539">
        <v>95287</v>
      </c>
      <c r="W90" s="501">
        <v>34139</v>
      </c>
      <c r="X90" s="539">
        <v>1070</v>
      </c>
      <c r="Y90" s="539">
        <v>27458</v>
      </c>
      <c r="Z90" s="539">
        <v>1028</v>
      </c>
      <c r="AA90" s="539">
        <v>10291</v>
      </c>
      <c r="AB90" s="539">
        <v>0</v>
      </c>
      <c r="AC90" s="539">
        <v>0</v>
      </c>
      <c r="AD90" s="539">
        <v>8130</v>
      </c>
      <c r="AE90" s="539">
        <v>6151</v>
      </c>
      <c r="AF90" s="539">
        <v>7249609</v>
      </c>
      <c r="AG90" s="539">
        <v>172209</v>
      </c>
      <c r="AH90" s="564">
        <v>40898</v>
      </c>
      <c r="AI90" s="564">
        <v>4252</v>
      </c>
      <c r="AJ90" s="564">
        <v>3526</v>
      </c>
      <c r="AK90" s="539">
        <v>628</v>
      </c>
      <c r="AL90" s="539">
        <v>38532</v>
      </c>
      <c r="AM90" s="539">
        <v>104</v>
      </c>
      <c r="AN90" s="539">
        <v>45955</v>
      </c>
      <c r="AO90" s="539">
        <v>5030</v>
      </c>
      <c r="AP90" s="539">
        <v>14577</v>
      </c>
      <c r="AQ90" s="539">
        <v>3928</v>
      </c>
      <c r="AR90" s="539">
        <v>3284</v>
      </c>
      <c r="AS90" s="539">
        <v>914380</v>
      </c>
      <c r="AT90" s="539">
        <v>91945</v>
      </c>
      <c r="AU90" s="539">
        <v>64153</v>
      </c>
      <c r="AV90" s="539">
        <v>28353</v>
      </c>
      <c r="AW90" s="539">
        <v>8221</v>
      </c>
      <c r="AX90" s="539">
        <v>11754</v>
      </c>
      <c r="AY90" s="539">
        <v>14090</v>
      </c>
      <c r="AZ90" s="539">
        <v>200</v>
      </c>
      <c r="BA90" s="539">
        <v>15213</v>
      </c>
      <c r="BB90" s="539">
        <v>4954</v>
      </c>
      <c r="BC90" s="539">
        <v>6940</v>
      </c>
      <c r="BD90" s="539">
        <v>347</v>
      </c>
      <c r="BE90" s="539">
        <v>474</v>
      </c>
      <c r="BF90" s="539">
        <v>1</v>
      </c>
      <c r="BG90" s="539">
        <v>5868</v>
      </c>
      <c r="BH90" s="539">
        <v>3726</v>
      </c>
      <c r="BI90" s="539">
        <v>0</v>
      </c>
      <c r="BJ90" s="539">
        <v>0</v>
      </c>
      <c r="BK90" s="539">
        <v>1400</v>
      </c>
      <c r="BL90" s="539">
        <v>76633</v>
      </c>
      <c r="BM90" s="539">
        <v>436</v>
      </c>
      <c r="BN90" s="539">
        <v>1516</v>
      </c>
      <c r="BO90" s="501">
        <v>8235</v>
      </c>
      <c r="BP90" s="501">
        <v>81776</v>
      </c>
      <c r="BQ90" s="539">
        <v>72418</v>
      </c>
      <c r="BR90" s="539">
        <v>17233</v>
      </c>
      <c r="BS90" s="539">
        <v>56682</v>
      </c>
      <c r="BT90" s="539">
        <v>17205</v>
      </c>
      <c r="BU90" s="539">
        <v>217742</v>
      </c>
      <c r="BV90" s="539">
        <v>60670</v>
      </c>
      <c r="BW90" s="539">
        <v>2397</v>
      </c>
      <c r="BX90" s="539">
        <v>1843</v>
      </c>
      <c r="BY90" s="539">
        <v>52993</v>
      </c>
      <c r="BZ90" s="539">
        <v>20935</v>
      </c>
      <c r="CA90" s="539">
        <v>1137</v>
      </c>
      <c r="CB90" s="539">
        <v>1314</v>
      </c>
      <c r="CC90" s="539">
        <v>1907</v>
      </c>
      <c r="CD90" s="539">
        <v>635</v>
      </c>
      <c r="CE90" s="539">
        <v>8535</v>
      </c>
      <c r="CF90" s="539">
        <v>24725</v>
      </c>
      <c r="CG90" s="539">
        <v>3396</v>
      </c>
      <c r="CH90" s="539">
        <v>2901</v>
      </c>
      <c r="CI90" s="539">
        <v>129</v>
      </c>
      <c r="CJ90" s="539">
        <v>1121</v>
      </c>
      <c r="CK90" s="539">
        <v>9355</v>
      </c>
      <c r="CL90" s="540">
        <v>12141</v>
      </c>
      <c r="CM90" s="540">
        <v>7068</v>
      </c>
      <c r="CN90" s="540">
        <v>8889</v>
      </c>
      <c r="CO90" s="540">
        <v>250</v>
      </c>
      <c r="CP90" s="540">
        <v>13199</v>
      </c>
      <c r="CQ90" s="539">
        <v>267115</v>
      </c>
      <c r="CR90" s="541">
        <v>10391</v>
      </c>
      <c r="CS90" s="541">
        <v>20644</v>
      </c>
      <c r="CT90" s="542">
        <v>60962</v>
      </c>
      <c r="CU90" s="542">
        <v>7480</v>
      </c>
      <c r="CV90" s="542">
        <v>7818</v>
      </c>
      <c r="CW90" s="539">
        <v>9745</v>
      </c>
      <c r="CX90" s="543">
        <v>7772</v>
      </c>
      <c r="CY90" s="543">
        <v>2331</v>
      </c>
      <c r="CZ90" s="543">
        <v>14356</v>
      </c>
      <c r="DA90" s="543">
        <v>5769</v>
      </c>
      <c r="DB90" s="545">
        <v>7870</v>
      </c>
      <c r="DC90" s="545">
        <v>38653</v>
      </c>
      <c r="DD90" s="545">
        <v>9642</v>
      </c>
      <c r="DE90" s="545">
        <v>1897</v>
      </c>
      <c r="DF90" s="545">
        <v>1775</v>
      </c>
      <c r="DG90" s="539">
        <v>40478</v>
      </c>
      <c r="DH90" s="539">
        <v>509</v>
      </c>
      <c r="DI90" s="565">
        <v>10766385</v>
      </c>
      <c r="DJ90" s="566">
        <v>79317</v>
      </c>
      <c r="DK90" s="539">
        <v>1627261</v>
      </c>
      <c r="DL90" s="539">
        <v>25429</v>
      </c>
      <c r="DM90" s="539">
        <v>0</v>
      </c>
      <c r="DN90" s="539">
        <v>9909</v>
      </c>
      <c r="DO90" s="539">
        <v>2346082</v>
      </c>
      <c r="DP90" s="539">
        <v>55991</v>
      </c>
      <c r="DQ90" s="539">
        <v>4143989</v>
      </c>
      <c r="DR90" s="539">
        <v>14910374</v>
      </c>
      <c r="DS90" s="539">
        <v>633742</v>
      </c>
      <c r="DT90" s="539">
        <v>4777731</v>
      </c>
      <c r="DU90" s="539">
        <v>15544116</v>
      </c>
      <c r="DV90" s="539">
        <v>-38663</v>
      </c>
      <c r="DW90" s="567">
        <v>4739068</v>
      </c>
      <c r="DX90" s="568">
        <v>15505453</v>
      </c>
    </row>
    <row r="91" spans="2:128" ht="12.75" thickBot="1">
      <c r="B91" s="562" t="s">
        <v>528</v>
      </c>
      <c r="C91" s="563" t="s">
        <v>652</v>
      </c>
      <c r="D91" s="497">
        <v>662</v>
      </c>
      <c r="E91" s="498">
        <v>0</v>
      </c>
      <c r="F91" s="498">
        <v>1131</v>
      </c>
      <c r="G91" s="498">
        <v>0</v>
      </c>
      <c r="H91" s="509">
        <v>23018</v>
      </c>
      <c r="I91" s="510">
        <f>SUM(H84:H91)</f>
        <v>936137</v>
      </c>
      <c r="J91" s="539">
        <v>0</v>
      </c>
      <c r="K91" s="539">
        <v>4054</v>
      </c>
      <c r="L91" s="539">
        <v>0</v>
      </c>
      <c r="M91" s="539">
        <v>98157</v>
      </c>
      <c r="N91" s="539">
        <v>2597</v>
      </c>
      <c r="O91" s="539">
        <v>15100</v>
      </c>
      <c r="P91" s="539">
        <v>0</v>
      </c>
      <c r="Q91" s="539">
        <v>5088</v>
      </c>
      <c r="R91" s="539">
        <v>5456</v>
      </c>
      <c r="S91" s="539">
        <v>34430</v>
      </c>
      <c r="T91" s="539">
        <v>18944</v>
      </c>
      <c r="U91" s="539">
        <v>143388</v>
      </c>
      <c r="V91" s="539">
        <v>18678</v>
      </c>
      <c r="W91" s="501">
        <v>65020</v>
      </c>
      <c r="X91" s="539">
        <v>3102</v>
      </c>
      <c r="Y91" s="539">
        <v>78690</v>
      </c>
      <c r="Z91" s="539">
        <v>112</v>
      </c>
      <c r="AA91" s="539">
        <v>18784</v>
      </c>
      <c r="AB91" s="539">
        <v>0</v>
      </c>
      <c r="AC91" s="539">
        <v>0</v>
      </c>
      <c r="AD91" s="539">
        <v>25767</v>
      </c>
      <c r="AE91" s="539">
        <v>20355</v>
      </c>
      <c r="AF91" s="539">
        <v>38234</v>
      </c>
      <c r="AG91" s="539">
        <v>115692</v>
      </c>
      <c r="AH91" s="564">
        <v>94218</v>
      </c>
      <c r="AI91" s="564">
        <v>9259</v>
      </c>
      <c r="AJ91" s="564">
        <v>1927</v>
      </c>
      <c r="AK91" s="539">
        <v>6020</v>
      </c>
      <c r="AL91" s="539">
        <v>592</v>
      </c>
      <c r="AM91" s="539">
        <v>447</v>
      </c>
      <c r="AN91" s="539">
        <v>34221</v>
      </c>
      <c r="AO91" s="539">
        <v>0</v>
      </c>
      <c r="AP91" s="539">
        <v>187276</v>
      </c>
      <c r="AQ91" s="539">
        <v>1548</v>
      </c>
      <c r="AR91" s="539">
        <v>1366</v>
      </c>
      <c r="AS91" s="539">
        <v>419199</v>
      </c>
      <c r="AT91" s="539">
        <v>95363</v>
      </c>
      <c r="AU91" s="539">
        <v>18121</v>
      </c>
      <c r="AV91" s="539">
        <v>50389</v>
      </c>
      <c r="AW91" s="539">
        <v>19804</v>
      </c>
      <c r="AX91" s="539">
        <v>16395</v>
      </c>
      <c r="AY91" s="539">
        <v>30442</v>
      </c>
      <c r="AZ91" s="539">
        <v>373</v>
      </c>
      <c r="BA91" s="539">
        <v>188467</v>
      </c>
      <c r="BB91" s="539">
        <v>31147</v>
      </c>
      <c r="BC91" s="539">
        <v>16173</v>
      </c>
      <c r="BD91" s="539">
        <v>284</v>
      </c>
      <c r="BE91" s="539">
        <v>923</v>
      </c>
      <c r="BF91" s="539">
        <v>7</v>
      </c>
      <c r="BG91" s="539">
        <v>8183</v>
      </c>
      <c r="BH91" s="539">
        <v>6065</v>
      </c>
      <c r="BI91" s="539">
        <v>0</v>
      </c>
      <c r="BJ91" s="539">
        <v>0</v>
      </c>
      <c r="BK91" s="539">
        <v>5402</v>
      </c>
      <c r="BL91" s="539">
        <v>18649</v>
      </c>
      <c r="BM91" s="539">
        <v>628</v>
      </c>
      <c r="BN91" s="539">
        <v>2033</v>
      </c>
      <c r="BO91" s="501">
        <v>16247</v>
      </c>
      <c r="BP91" s="501">
        <v>1099</v>
      </c>
      <c r="BQ91" s="539">
        <v>0</v>
      </c>
      <c r="BR91" s="539">
        <v>0</v>
      </c>
      <c r="BS91" s="539">
        <v>2645</v>
      </c>
      <c r="BT91" s="539">
        <v>0</v>
      </c>
      <c r="BU91" s="539">
        <v>0</v>
      </c>
      <c r="BV91" s="539">
        <v>0</v>
      </c>
      <c r="BW91" s="539">
        <v>0</v>
      </c>
      <c r="BX91" s="539">
        <v>0</v>
      </c>
      <c r="BY91" s="539">
        <v>2913805</v>
      </c>
      <c r="BZ91" s="539">
        <v>710</v>
      </c>
      <c r="CA91" s="539">
        <v>0</v>
      </c>
      <c r="CB91" s="539">
        <v>0</v>
      </c>
      <c r="CC91" s="539">
        <v>0</v>
      </c>
      <c r="CD91" s="539">
        <v>389088</v>
      </c>
      <c r="CE91" s="539">
        <v>10452036</v>
      </c>
      <c r="CF91" s="539">
        <v>8614499</v>
      </c>
      <c r="CG91" s="539">
        <v>2163632</v>
      </c>
      <c r="CH91" s="539">
        <v>6491952</v>
      </c>
      <c r="CI91" s="539">
        <v>39382</v>
      </c>
      <c r="CJ91" s="539">
        <v>149563</v>
      </c>
      <c r="CK91" s="539">
        <v>134758</v>
      </c>
      <c r="CL91" s="540">
        <v>0</v>
      </c>
      <c r="CM91" s="540">
        <v>0</v>
      </c>
      <c r="CN91" s="540">
        <v>0</v>
      </c>
      <c r="CO91" s="540">
        <v>0</v>
      </c>
      <c r="CP91" s="540">
        <v>41190</v>
      </c>
      <c r="CQ91" s="539">
        <v>18121</v>
      </c>
      <c r="CR91" s="541">
        <v>129</v>
      </c>
      <c r="CS91" s="541">
        <v>1392</v>
      </c>
      <c r="CT91" s="542">
        <v>0</v>
      </c>
      <c r="CU91" s="542">
        <v>0</v>
      </c>
      <c r="CV91" s="542">
        <v>0</v>
      </c>
      <c r="CW91" s="539">
        <v>0</v>
      </c>
      <c r="CX91" s="543">
        <v>0</v>
      </c>
      <c r="CY91" s="543">
        <v>150689</v>
      </c>
      <c r="CZ91" s="543">
        <v>46</v>
      </c>
      <c r="DA91" s="543">
        <v>8</v>
      </c>
      <c r="DB91" s="545">
        <v>188570</v>
      </c>
      <c r="DC91" s="545">
        <v>33834</v>
      </c>
      <c r="DD91" s="545">
        <v>831899</v>
      </c>
      <c r="DE91" s="545">
        <v>0</v>
      </c>
      <c r="DF91" s="545">
        <v>0</v>
      </c>
      <c r="DG91" s="539">
        <v>0</v>
      </c>
      <c r="DH91" s="539">
        <v>6774</v>
      </c>
      <c r="DI91" s="565">
        <v>34643448</v>
      </c>
      <c r="DJ91" s="566">
        <v>25965</v>
      </c>
      <c r="DK91" s="539">
        <v>10025553</v>
      </c>
      <c r="DL91" s="539">
        <v>0</v>
      </c>
      <c r="DM91" s="539">
        <v>32669</v>
      </c>
      <c r="DN91" s="539">
        <v>0</v>
      </c>
      <c r="DO91" s="539">
        <v>0</v>
      </c>
      <c r="DP91" s="539">
        <v>0</v>
      </c>
      <c r="DQ91" s="539">
        <v>10084187</v>
      </c>
      <c r="DR91" s="539">
        <v>44727635</v>
      </c>
      <c r="DS91" s="539">
        <v>6657518</v>
      </c>
      <c r="DT91" s="539">
        <v>16741705</v>
      </c>
      <c r="DU91" s="539">
        <v>51385153</v>
      </c>
      <c r="DV91" s="539">
        <v>-2649186</v>
      </c>
      <c r="DW91" s="567">
        <v>14092519</v>
      </c>
      <c r="DX91" s="568">
        <v>48735967</v>
      </c>
    </row>
    <row r="92" spans="2:128">
      <c r="B92" s="906" t="s">
        <v>529</v>
      </c>
      <c r="C92" s="907" t="s">
        <v>653</v>
      </c>
      <c r="D92" s="668">
        <v>18461</v>
      </c>
      <c r="E92" s="669">
        <v>2673</v>
      </c>
      <c r="F92" s="669">
        <v>16730</v>
      </c>
      <c r="G92" s="669">
        <v>11489</v>
      </c>
      <c r="H92" s="499">
        <v>55480</v>
      </c>
      <c r="I92" s="500"/>
      <c r="J92" s="691">
        <v>0</v>
      </c>
      <c r="K92" s="691">
        <v>46061</v>
      </c>
      <c r="L92" s="691">
        <v>0</v>
      </c>
      <c r="M92" s="691">
        <v>163155</v>
      </c>
      <c r="N92" s="691">
        <v>2613</v>
      </c>
      <c r="O92" s="691">
        <v>4871</v>
      </c>
      <c r="P92" s="691">
        <v>0</v>
      </c>
      <c r="Q92" s="691">
        <v>15609</v>
      </c>
      <c r="R92" s="691">
        <v>60176</v>
      </c>
      <c r="S92" s="691">
        <v>58768</v>
      </c>
      <c r="T92" s="691">
        <v>53163</v>
      </c>
      <c r="U92" s="691">
        <v>63543</v>
      </c>
      <c r="V92" s="691">
        <v>180778</v>
      </c>
      <c r="W92" s="673">
        <v>168171</v>
      </c>
      <c r="X92" s="691">
        <v>1154</v>
      </c>
      <c r="Y92" s="691">
        <v>57951</v>
      </c>
      <c r="Z92" s="691">
        <v>1792</v>
      </c>
      <c r="AA92" s="691">
        <v>17600</v>
      </c>
      <c r="AB92" s="691">
        <v>0</v>
      </c>
      <c r="AC92" s="691">
        <v>0</v>
      </c>
      <c r="AD92" s="691">
        <v>583088</v>
      </c>
      <c r="AE92" s="691">
        <v>22947</v>
      </c>
      <c r="AF92" s="691">
        <v>923450</v>
      </c>
      <c r="AG92" s="691">
        <v>244837</v>
      </c>
      <c r="AH92" s="908">
        <v>93606</v>
      </c>
      <c r="AI92" s="908">
        <v>38442</v>
      </c>
      <c r="AJ92" s="908">
        <v>6394</v>
      </c>
      <c r="AK92" s="691">
        <v>1790</v>
      </c>
      <c r="AL92" s="691">
        <v>55823</v>
      </c>
      <c r="AM92" s="691">
        <v>265</v>
      </c>
      <c r="AN92" s="691">
        <v>79378</v>
      </c>
      <c r="AO92" s="691">
        <v>3811</v>
      </c>
      <c r="AP92" s="691">
        <v>39627</v>
      </c>
      <c r="AQ92" s="691">
        <v>11666</v>
      </c>
      <c r="AR92" s="691">
        <v>1956</v>
      </c>
      <c r="AS92" s="691">
        <v>1092041</v>
      </c>
      <c r="AT92" s="691">
        <v>168501</v>
      </c>
      <c r="AU92" s="691">
        <v>820900</v>
      </c>
      <c r="AV92" s="691">
        <v>157119</v>
      </c>
      <c r="AW92" s="691">
        <v>93703</v>
      </c>
      <c r="AX92" s="691">
        <v>122129</v>
      </c>
      <c r="AY92" s="691">
        <v>140291</v>
      </c>
      <c r="AZ92" s="691">
        <v>2001</v>
      </c>
      <c r="BA92" s="691">
        <v>126548</v>
      </c>
      <c r="BB92" s="691">
        <v>63725</v>
      </c>
      <c r="BC92" s="691">
        <v>24226</v>
      </c>
      <c r="BD92" s="691">
        <v>2316</v>
      </c>
      <c r="BE92" s="691">
        <v>3721</v>
      </c>
      <c r="BF92" s="691">
        <v>12</v>
      </c>
      <c r="BG92" s="691">
        <v>38312</v>
      </c>
      <c r="BH92" s="691">
        <v>22472</v>
      </c>
      <c r="BI92" s="691">
        <v>0</v>
      </c>
      <c r="BJ92" s="691">
        <v>0</v>
      </c>
      <c r="BK92" s="691">
        <v>5202</v>
      </c>
      <c r="BL92" s="691">
        <v>129854</v>
      </c>
      <c r="BM92" s="691">
        <v>3478</v>
      </c>
      <c r="BN92" s="691">
        <v>14243</v>
      </c>
      <c r="BO92" s="673">
        <v>78834</v>
      </c>
      <c r="BP92" s="673">
        <v>4629</v>
      </c>
      <c r="BQ92" s="691">
        <v>567716</v>
      </c>
      <c r="BR92" s="691">
        <v>999032</v>
      </c>
      <c r="BS92" s="691">
        <v>1306744</v>
      </c>
      <c r="BT92" s="691">
        <v>239096</v>
      </c>
      <c r="BU92" s="691">
        <v>572090</v>
      </c>
      <c r="BV92" s="691">
        <v>64868</v>
      </c>
      <c r="BW92" s="691">
        <v>142488</v>
      </c>
      <c r="BX92" s="691">
        <v>184618</v>
      </c>
      <c r="BY92" s="691">
        <v>14572136</v>
      </c>
      <c r="BZ92" s="691">
        <v>5064269</v>
      </c>
      <c r="CA92" s="691">
        <v>296634</v>
      </c>
      <c r="CB92" s="691">
        <v>176414</v>
      </c>
      <c r="CC92" s="691">
        <v>0</v>
      </c>
      <c r="CD92" s="691">
        <v>89881</v>
      </c>
      <c r="CE92" s="691">
        <v>1189064</v>
      </c>
      <c r="CF92" s="691">
        <v>0</v>
      </c>
      <c r="CG92" s="691">
        <v>475474</v>
      </c>
      <c r="CH92" s="691">
        <v>103872</v>
      </c>
      <c r="CI92" s="691">
        <v>12499</v>
      </c>
      <c r="CJ92" s="691">
        <v>281195</v>
      </c>
      <c r="CK92" s="691">
        <v>463942</v>
      </c>
      <c r="CL92" s="691">
        <v>11847396</v>
      </c>
      <c r="CM92" s="691">
        <v>551807</v>
      </c>
      <c r="CN92" s="691">
        <v>989588</v>
      </c>
      <c r="CO92" s="691">
        <v>270445</v>
      </c>
      <c r="CP92" s="691">
        <v>346582</v>
      </c>
      <c r="CQ92" s="691">
        <v>1429404</v>
      </c>
      <c r="CR92" s="692">
        <v>325691</v>
      </c>
      <c r="CS92" s="692">
        <v>1458804</v>
      </c>
      <c r="CT92" s="672">
        <v>1416292</v>
      </c>
      <c r="CU92" s="672">
        <v>579406</v>
      </c>
      <c r="CV92" s="672">
        <v>87003</v>
      </c>
      <c r="CW92" s="691">
        <v>1053396</v>
      </c>
      <c r="CX92" s="674">
        <v>757519</v>
      </c>
      <c r="CY92" s="674">
        <v>257972</v>
      </c>
      <c r="CZ92" s="674">
        <v>373289</v>
      </c>
      <c r="DA92" s="674">
        <v>1087878</v>
      </c>
      <c r="DB92" s="676">
        <v>374242</v>
      </c>
      <c r="DC92" s="676">
        <v>875997</v>
      </c>
      <c r="DD92" s="676">
        <v>231264</v>
      </c>
      <c r="DE92" s="676">
        <v>233576</v>
      </c>
      <c r="DF92" s="676">
        <v>164790</v>
      </c>
      <c r="DG92" s="691">
        <v>0</v>
      </c>
      <c r="DH92" s="691">
        <v>37336</v>
      </c>
      <c r="DI92" s="909">
        <v>57773284</v>
      </c>
      <c r="DJ92" s="910">
        <v>746681</v>
      </c>
      <c r="DK92" s="691">
        <v>51884471</v>
      </c>
      <c r="DL92" s="691">
        <v>0</v>
      </c>
      <c r="DM92" s="691">
        <v>0</v>
      </c>
      <c r="DN92" s="691">
        <v>0</v>
      </c>
      <c r="DO92" s="691">
        <v>0</v>
      </c>
      <c r="DP92" s="691">
        <v>0</v>
      </c>
      <c r="DQ92" s="691">
        <v>52631152</v>
      </c>
      <c r="DR92" s="691">
        <v>110404436</v>
      </c>
      <c r="DS92" s="691">
        <v>26920053</v>
      </c>
      <c r="DT92" s="691">
        <v>79551205</v>
      </c>
      <c r="DU92" s="691">
        <v>137324489</v>
      </c>
      <c r="DV92" s="691">
        <v>-2029155</v>
      </c>
      <c r="DW92" s="911">
        <v>77522050</v>
      </c>
      <c r="DX92" s="912">
        <v>135295334</v>
      </c>
    </row>
    <row r="93" spans="2:128">
      <c r="B93" s="600" t="s">
        <v>530</v>
      </c>
      <c r="C93" s="601" t="s">
        <v>654</v>
      </c>
      <c r="D93" s="497">
        <v>409</v>
      </c>
      <c r="E93" s="498">
        <v>64</v>
      </c>
      <c r="F93" s="498">
        <v>99</v>
      </c>
      <c r="G93" s="498">
        <v>104</v>
      </c>
      <c r="H93" s="507">
        <v>27</v>
      </c>
      <c r="I93" s="508"/>
      <c r="J93" s="540">
        <v>0</v>
      </c>
      <c r="K93" s="540">
        <v>227</v>
      </c>
      <c r="L93" s="540">
        <v>0</v>
      </c>
      <c r="M93" s="540">
        <v>998</v>
      </c>
      <c r="N93" s="540">
        <v>24</v>
      </c>
      <c r="O93" s="540">
        <v>15</v>
      </c>
      <c r="P93" s="540">
        <v>0</v>
      </c>
      <c r="Q93" s="540">
        <v>54</v>
      </c>
      <c r="R93" s="540">
        <v>163</v>
      </c>
      <c r="S93" s="540">
        <v>362</v>
      </c>
      <c r="T93" s="540">
        <v>176</v>
      </c>
      <c r="U93" s="540">
        <v>455</v>
      </c>
      <c r="V93" s="540">
        <v>812</v>
      </c>
      <c r="W93" s="501">
        <v>492</v>
      </c>
      <c r="X93" s="540">
        <v>7</v>
      </c>
      <c r="Y93" s="540">
        <v>331</v>
      </c>
      <c r="Z93" s="540">
        <v>24</v>
      </c>
      <c r="AA93" s="540">
        <v>183</v>
      </c>
      <c r="AB93" s="540">
        <v>0</v>
      </c>
      <c r="AC93" s="540">
        <v>0</v>
      </c>
      <c r="AD93" s="540">
        <v>38</v>
      </c>
      <c r="AE93" s="540">
        <v>99</v>
      </c>
      <c r="AF93" s="540">
        <v>14648</v>
      </c>
      <c r="AG93" s="540">
        <v>1963</v>
      </c>
      <c r="AH93" s="602">
        <v>528</v>
      </c>
      <c r="AI93" s="602">
        <v>86</v>
      </c>
      <c r="AJ93" s="602">
        <v>35</v>
      </c>
      <c r="AK93" s="540">
        <v>7</v>
      </c>
      <c r="AL93" s="540">
        <v>269</v>
      </c>
      <c r="AM93" s="540">
        <v>1</v>
      </c>
      <c r="AN93" s="540">
        <v>313</v>
      </c>
      <c r="AO93" s="540">
        <v>102</v>
      </c>
      <c r="AP93" s="540">
        <v>497</v>
      </c>
      <c r="AQ93" s="540">
        <v>46</v>
      </c>
      <c r="AR93" s="540">
        <v>37</v>
      </c>
      <c r="AS93" s="540">
        <v>6657</v>
      </c>
      <c r="AT93" s="540">
        <v>513</v>
      </c>
      <c r="AU93" s="540">
        <v>1133</v>
      </c>
      <c r="AV93" s="540">
        <v>563</v>
      </c>
      <c r="AW93" s="540">
        <v>237</v>
      </c>
      <c r="AX93" s="540">
        <v>430</v>
      </c>
      <c r="AY93" s="540">
        <v>315</v>
      </c>
      <c r="AZ93" s="540">
        <v>9</v>
      </c>
      <c r="BA93" s="540">
        <v>383</v>
      </c>
      <c r="BB93" s="540">
        <v>213</v>
      </c>
      <c r="BC93" s="540">
        <v>89</v>
      </c>
      <c r="BD93" s="540">
        <v>10</v>
      </c>
      <c r="BE93" s="540">
        <v>13</v>
      </c>
      <c r="BF93" s="540">
        <v>0</v>
      </c>
      <c r="BG93" s="540">
        <v>161</v>
      </c>
      <c r="BH93" s="540">
        <v>67</v>
      </c>
      <c r="BI93" s="540">
        <v>0</v>
      </c>
      <c r="BJ93" s="540">
        <v>0</v>
      </c>
      <c r="BK93" s="540">
        <v>43</v>
      </c>
      <c r="BL93" s="540">
        <v>1631</v>
      </c>
      <c r="BM93" s="540">
        <v>14</v>
      </c>
      <c r="BN93" s="540">
        <v>47</v>
      </c>
      <c r="BO93" s="501">
        <v>141</v>
      </c>
      <c r="BP93" s="501">
        <v>70</v>
      </c>
      <c r="BQ93" s="540">
        <v>6303</v>
      </c>
      <c r="BR93" s="540">
        <v>1789</v>
      </c>
      <c r="BS93" s="540">
        <v>2124</v>
      </c>
      <c r="BT93" s="540">
        <v>593</v>
      </c>
      <c r="BU93" s="540">
        <v>373</v>
      </c>
      <c r="BV93" s="540">
        <v>29</v>
      </c>
      <c r="BW93" s="540">
        <v>110</v>
      </c>
      <c r="BX93" s="540">
        <v>2339</v>
      </c>
      <c r="BY93" s="540">
        <v>64408</v>
      </c>
      <c r="BZ93" s="540">
        <v>20227</v>
      </c>
      <c r="CA93" s="540">
        <v>4717</v>
      </c>
      <c r="CB93" s="540">
        <v>5635</v>
      </c>
      <c r="CC93" s="540">
        <v>0</v>
      </c>
      <c r="CD93" s="540">
        <v>686</v>
      </c>
      <c r="CE93" s="540">
        <v>2996</v>
      </c>
      <c r="CF93" s="540">
        <v>0</v>
      </c>
      <c r="CG93" s="540">
        <v>1555</v>
      </c>
      <c r="CH93" s="540">
        <v>236</v>
      </c>
      <c r="CI93" s="540">
        <v>37</v>
      </c>
      <c r="CJ93" s="540">
        <v>266</v>
      </c>
      <c r="CK93" s="540">
        <v>7428</v>
      </c>
      <c r="CL93" s="540">
        <v>2011</v>
      </c>
      <c r="CM93" s="540">
        <v>127144</v>
      </c>
      <c r="CN93" s="540">
        <v>250</v>
      </c>
      <c r="CO93" s="540">
        <v>42</v>
      </c>
      <c r="CP93" s="540">
        <v>5799</v>
      </c>
      <c r="CQ93" s="540">
        <v>4989</v>
      </c>
      <c r="CR93" s="541">
        <v>3630</v>
      </c>
      <c r="CS93" s="541">
        <v>469</v>
      </c>
      <c r="CT93" s="542">
        <v>12659</v>
      </c>
      <c r="CU93" s="542">
        <v>2365</v>
      </c>
      <c r="CV93" s="542">
        <v>5793</v>
      </c>
      <c r="CW93" s="540">
        <v>4868</v>
      </c>
      <c r="CX93" s="543">
        <v>6166816</v>
      </c>
      <c r="CY93" s="543">
        <v>4329</v>
      </c>
      <c r="CZ93" s="543">
        <v>3514</v>
      </c>
      <c r="DA93" s="543">
        <v>3598</v>
      </c>
      <c r="DB93" s="545">
        <v>60356</v>
      </c>
      <c r="DC93" s="545">
        <v>110194</v>
      </c>
      <c r="DD93" s="545">
        <v>8537</v>
      </c>
      <c r="DE93" s="545">
        <v>40150</v>
      </c>
      <c r="DF93" s="545">
        <v>907</v>
      </c>
      <c r="DG93" s="540">
        <v>0</v>
      </c>
      <c r="DH93" s="540">
        <v>16103</v>
      </c>
      <c r="DI93" s="603">
        <v>6742808</v>
      </c>
      <c r="DJ93" s="604">
        <v>57505</v>
      </c>
      <c r="DK93" s="540">
        <v>7156786</v>
      </c>
      <c r="DL93" s="540">
        <v>0</v>
      </c>
      <c r="DM93" s="540">
        <v>0</v>
      </c>
      <c r="DN93" s="540">
        <v>0</v>
      </c>
      <c r="DO93" s="540">
        <v>0</v>
      </c>
      <c r="DP93" s="540">
        <v>0</v>
      </c>
      <c r="DQ93" s="540">
        <v>7214291</v>
      </c>
      <c r="DR93" s="540">
        <v>13957099</v>
      </c>
      <c r="DS93" s="540">
        <v>585320</v>
      </c>
      <c r="DT93" s="540">
        <v>7799611</v>
      </c>
      <c r="DU93" s="540">
        <v>14542419</v>
      </c>
      <c r="DV93" s="540">
        <v>-170045</v>
      </c>
      <c r="DW93" s="605">
        <v>7629566</v>
      </c>
      <c r="DX93" s="606">
        <v>14372374</v>
      </c>
    </row>
    <row r="94" spans="2:128">
      <c r="B94" s="600" t="s">
        <v>531</v>
      </c>
      <c r="C94" s="601" t="s">
        <v>655</v>
      </c>
      <c r="D94" s="497">
        <v>28678</v>
      </c>
      <c r="E94" s="498">
        <v>11368</v>
      </c>
      <c r="F94" s="498">
        <v>21240</v>
      </c>
      <c r="G94" s="498">
        <v>3197</v>
      </c>
      <c r="H94" s="507">
        <v>21818</v>
      </c>
      <c r="I94" s="508"/>
      <c r="J94" s="540">
        <v>0</v>
      </c>
      <c r="K94" s="540">
        <v>15594</v>
      </c>
      <c r="L94" s="540">
        <v>0</v>
      </c>
      <c r="M94" s="540">
        <v>290773</v>
      </c>
      <c r="N94" s="540">
        <v>8781</v>
      </c>
      <c r="O94" s="540">
        <v>17017</v>
      </c>
      <c r="P94" s="540">
        <v>0</v>
      </c>
      <c r="Q94" s="540">
        <v>9659</v>
      </c>
      <c r="R94" s="540">
        <v>26009</v>
      </c>
      <c r="S94" s="540">
        <v>77359</v>
      </c>
      <c r="T94" s="540">
        <v>75884</v>
      </c>
      <c r="U94" s="540">
        <v>117511</v>
      </c>
      <c r="V94" s="540">
        <v>176304</v>
      </c>
      <c r="W94" s="501">
        <v>113562</v>
      </c>
      <c r="X94" s="540">
        <v>3308</v>
      </c>
      <c r="Y94" s="540">
        <v>61740</v>
      </c>
      <c r="Z94" s="540">
        <v>2701</v>
      </c>
      <c r="AA94" s="540">
        <v>39092</v>
      </c>
      <c r="AB94" s="540">
        <v>0</v>
      </c>
      <c r="AC94" s="540">
        <v>0</v>
      </c>
      <c r="AD94" s="540">
        <v>263218</v>
      </c>
      <c r="AE94" s="540">
        <v>25116</v>
      </c>
      <c r="AF94" s="540">
        <v>206745</v>
      </c>
      <c r="AG94" s="540">
        <v>190255</v>
      </c>
      <c r="AH94" s="602">
        <v>126791</v>
      </c>
      <c r="AI94" s="602">
        <v>25024</v>
      </c>
      <c r="AJ94" s="602">
        <v>6931</v>
      </c>
      <c r="AK94" s="540">
        <v>2585</v>
      </c>
      <c r="AL94" s="540">
        <v>63936</v>
      </c>
      <c r="AM94" s="540">
        <v>634</v>
      </c>
      <c r="AN94" s="540">
        <v>149334</v>
      </c>
      <c r="AO94" s="540">
        <v>16327</v>
      </c>
      <c r="AP94" s="540">
        <v>59591</v>
      </c>
      <c r="AQ94" s="540">
        <v>12081</v>
      </c>
      <c r="AR94" s="540">
        <v>10169</v>
      </c>
      <c r="AS94" s="540">
        <v>1157221</v>
      </c>
      <c r="AT94" s="540">
        <v>147209</v>
      </c>
      <c r="AU94" s="540">
        <v>316177</v>
      </c>
      <c r="AV94" s="540">
        <v>231462</v>
      </c>
      <c r="AW94" s="540">
        <v>105051</v>
      </c>
      <c r="AX94" s="540">
        <v>260757</v>
      </c>
      <c r="AY94" s="540">
        <v>137918</v>
      </c>
      <c r="AZ94" s="540">
        <v>2624</v>
      </c>
      <c r="BA94" s="540">
        <v>313647</v>
      </c>
      <c r="BB94" s="540">
        <v>273266</v>
      </c>
      <c r="BC94" s="540">
        <v>67486</v>
      </c>
      <c r="BD94" s="540">
        <v>1735</v>
      </c>
      <c r="BE94" s="540">
        <v>9823</v>
      </c>
      <c r="BF94" s="540">
        <v>51</v>
      </c>
      <c r="BG94" s="540">
        <v>64998</v>
      </c>
      <c r="BH94" s="540">
        <v>40797</v>
      </c>
      <c r="BI94" s="540">
        <v>0</v>
      </c>
      <c r="BJ94" s="540">
        <v>0</v>
      </c>
      <c r="BK94" s="540">
        <v>5319</v>
      </c>
      <c r="BL94" s="540">
        <v>289286</v>
      </c>
      <c r="BM94" s="540">
        <v>2973</v>
      </c>
      <c r="BN94" s="540">
        <v>13137</v>
      </c>
      <c r="BO94" s="501">
        <v>42720</v>
      </c>
      <c r="BP94" s="501">
        <v>171</v>
      </c>
      <c r="BQ94" s="540">
        <v>244135</v>
      </c>
      <c r="BR94" s="540">
        <v>33457</v>
      </c>
      <c r="BS94" s="540">
        <v>239248</v>
      </c>
      <c r="BT94" s="540">
        <v>76966</v>
      </c>
      <c r="BU94" s="540">
        <v>1695410</v>
      </c>
      <c r="BV94" s="540">
        <v>156584</v>
      </c>
      <c r="BW94" s="540">
        <v>567385</v>
      </c>
      <c r="BX94" s="540">
        <v>65597</v>
      </c>
      <c r="BY94" s="540">
        <v>6949771</v>
      </c>
      <c r="BZ94" s="540">
        <v>7309365</v>
      </c>
      <c r="CA94" s="540">
        <v>122380</v>
      </c>
      <c r="CB94" s="540">
        <v>63399</v>
      </c>
      <c r="CC94" s="540">
        <v>0</v>
      </c>
      <c r="CD94" s="540">
        <v>11067</v>
      </c>
      <c r="CE94" s="540">
        <v>521134</v>
      </c>
      <c r="CF94" s="540">
        <v>0</v>
      </c>
      <c r="CG94" s="540">
        <v>125727</v>
      </c>
      <c r="CH94" s="540">
        <v>105493</v>
      </c>
      <c r="CI94" s="540">
        <v>5240</v>
      </c>
      <c r="CJ94" s="540">
        <v>123506</v>
      </c>
      <c r="CK94" s="540">
        <v>587270</v>
      </c>
      <c r="CL94" s="540">
        <v>2463978</v>
      </c>
      <c r="CM94" s="540">
        <v>95014</v>
      </c>
      <c r="CN94" s="540">
        <v>575821</v>
      </c>
      <c r="CO94" s="540">
        <v>98728</v>
      </c>
      <c r="CP94" s="540">
        <v>204067</v>
      </c>
      <c r="CQ94" s="540">
        <v>1697917</v>
      </c>
      <c r="CR94" s="541">
        <v>339674</v>
      </c>
      <c r="CS94" s="541">
        <v>963726</v>
      </c>
      <c r="CT94" s="542">
        <v>1605589</v>
      </c>
      <c r="CU94" s="542">
        <v>250296</v>
      </c>
      <c r="CV94" s="542">
        <v>37493</v>
      </c>
      <c r="CW94" s="540">
        <v>716460</v>
      </c>
      <c r="CX94" s="543">
        <v>313413</v>
      </c>
      <c r="CY94" s="543">
        <v>407310</v>
      </c>
      <c r="CZ94" s="543">
        <v>35341</v>
      </c>
      <c r="DA94" s="543">
        <v>929456</v>
      </c>
      <c r="DB94" s="545">
        <v>842865</v>
      </c>
      <c r="DC94" s="545">
        <v>86897</v>
      </c>
      <c r="DD94" s="545">
        <v>167875</v>
      </c>
      <c r="DE94" s="545">
        <v>0</v>
      </c>
      <c r="DF94" s="545">
        <v>83221</v>
      </c>
      <c r="DG94" s="540">
        <v>0</v>
      </c>
      <c r="DH94" s="540">
        <v>11621</v>
      </c>
      <c r="DI94" s="603">
        <v>36694056</v>
      </c>
      <c r="DJ94" s="604">
        <v>6725</v>
      </c>
      <c r="DK94" s="540">
        <v>-44020202</v>
      </c>
      <c r="DL94" s="540">
        <v>0</v>
      </c>
      <c r="DM94" s="540">
        <v>0</v>
      </c>
      <c r="DN94" s="540">
        <v>7536307</v>
      </c>
      <c r="DO94" s="540">
        <v>46851208</v>
      </c>
      <c r="DP94" s="540">
        <v>0</v>
      </c>
      <c r="DQ94" s="540">
        <v>10374038</v>
      </c>
      <c r="DR94" s="540">
        <v>47068094</v>
      </c>
      <c r="DS94" s="540">
        <v>1621549</v>
      </c>
      <c r="DT94" s="540">
        <v>11995587</v>
      </c>
      <c r="DU94" s="540">
        <v>48689643</v>
      </c>
      <c r="DV94" s="540">
        <v>-2066162</v>
      </c>
      <c r="DW94" s="605">
        <v>9929425</v>
      </c>
      <c r="DX94" s="606">
        <v>46623481</v>
      </c>
    </row>
    <row r="95" spans="2:128">
      <c r="B95" s="600" t="s">
        <v>532</v>
      </c>
      <c r="C95" s="601" t="s">
        <v>656</v>
      </c>
      <c r="D95" s="497">
        <v>120</v>
      </c>
      <c r="E95" s="498">
        <v>20</v>
      </c>
      <c r="F95" s="498">
        <v>85</v>
      </c>
      <c r="G95" s="498">
        <v>58</v>
      </c>
      <c r="H95" s="507">
        <v>266</v>
      </c>
      <c r="I95" s="508"/>
      <c r="J95" s="540">
        <v>0</v>
      </c>
      <c r="K95" s="540">
        <v>361</v>
      </c>
      <c r="L95" s="540">
        <v>0</v>
      </c>
      <c r="M95" s="540">
        <v>4782</v>
      </c>
      <c r="N95" s="540">
        <v>92</v>
      </c>
      <c r="O95" s="540">
        <v>162</v>
      </c>
      <c r="P95" s="540">
        <v>0</v>
      </c>
      <c r="Q95" s="540">
        <v>259</v>
      </c>
      <c r="R95" s="540">
        <v>1516</v>
      </c>
      <c r="S95" s="540">
        <v>1959</v>
      </c>
      <c r="T95" s="540">
        <v>1549</v>
      </c>
      <c r="U95" s="540">
        <v>1032</v>
      </c>
      <c r="V95" s="540">
        <v>3017</v>
      </c>
      <c r="W95" s="501">
        <v>5147</v>
      </c>
      <c r="X95" s="540">
        <v>19</v>
      </c>
      <c r="Y95" s="540">
        <v>1343</v>
      </c>
      <c r="Z95" s="540">
        <v>41</v>
      </c>
      <c r="AA95" s="540">
        <v>347</v>
      </c>
      <c r="AB95" s="540">
        <v>0</v>
      </c>
      <c r="AC95" s="540">
        <v>0</v>
      </c>
      <c r="AD95" s="540">
        <v>11741</v>
      </c>
      <c r="AE95" s="540">
        <v>399</v>
      </c>
      <c r="AF95" s="540">
        <v>15759</v>
      </c>
      <c r="AG95" s="540">
        <v>3795</v>
      </c>
      <c r="AH95" s="602">
        <v>3476</v>
      </c>
      <c r="AI95" s="602">
        <v>491</v>
      </c>
      <c r="AJ95" s="602">
        <v>94</v>
      </c>
      <c r="AK95" s="540">
        <v>44</v>
      </c>
      <c r="AL95" s="540">
        <v>1291</v>
      </c>
      <c r="AM95" s="540">
        <v>6</v>
      </c>
      <c r="AN95" s="540">
        <v>1446</v>
      </c>
      <c r="AO95" s="540">
        <v>99</v>
      </c>
      <c r="AP95" s="540">
        <v>644</v>
      </c>
      <c r="AQ95" s="540">
        <v>342</v>
      </c>
      <c r="AR95" s="540">
        <v>36</v>
      </c>
      <c r="AS95" s="540">
        <v>24675</v>
      </c>
      <c r="AT95" s="540">
        <v>4150</v>
      </c>
      <c r="AU95" s="540">
        <v>15710</v>
      </c>
      <c r="AV95" s="540">
        <v>3980</v>
      </c>
      <c r="AW95" s="540">
        <v>1781</v>
      </c>
      <c r="AX95" s="540">
        <v>2794</v>
      </c>
      <c r="AY95" s="540">
        <v>1952</v>
      </c>
      <c r="AZ95" s="540">
        <v>35</v>
      </c>
      <c r="BA95" s="540">
        <v>3961</v>
      </c>
      <c r="BB95" s="540">
        <v>1901</v>
      </c>
      <c r="BC95" s="540">
        <v>743</v>
      </c>
      <c r="BD95" s="540">
        <v>60</v>
      </c>
      <c r="BE95" s="540">
        <v>152</v>
      </c>
      <c r="BF95" s="540">
        <v>1</v>
      </c>
      <c r="BG95" s="540">
        <v>1033</v>
      </c>
      <c r="BH95" s="540">
        <v>685</v>
      </c>
      <c r="BI95" s="540">
        <v>0</v>
      </c>
      <c r="BJ95" s="540">
        <v>0</v>
      </c>
      <c r="BK95" s="540">
        <v>119</v>
      </c>
      <c r="BL95" s="540">
        <v>7555</v>
      </c>
      <c r="BM95" s="540">
        <v>81</v>
      </c>
      <c r="BN95" s="540">
        <v>271</v>
      </c>
      <c r="BO95" s="501">
        <v>1926</v>
      </c>
      <c r="BP95" s="501">
        <v>39</v>
      </c>
      <c r="BQ95" s="540">
        <v>3140</v>
      </c>
      <c r="BR95" s="540">
        <v>3767</v>
      </c>
      <c r="BS95" s="540">
        <v>3594</v>
      </c>
      <c r="BT95" s="540">
        <v>1380</v>
      </c>
      <c r="BU95" s="540">
        <v>1387</v>
      </c>
      <c r="BV95" s="540">
        <v>149</v>
      </c>
      <c r="BW95" s="540">
        <v>378</v>
      </c>
      <c r="BX95" s="540">
        <v>1623</v>
      </c>
      <c r="BY95" s="540">
        <v>180822</v>
      </c>
      <c r="BZ95" s="540">
        <v>114465</v>
      </c>
      <c r="CA95" s="540">
        <v>289</v>
      </c>
      <c r="CB95" s="540">
        <v>103</v>
      </c>
      <c r="CC95" s="540">
        <v>0</v>
      </c>
      <c r="CD95" s="540">
        <v>961</v>
      </c>
      <c r="CE95" s="540">
        <v>24843</v>
      </c>
      <c r="CF95" s="540">
        <v>0</v>
      </c>
      <c r="CG95" s="540">
        <v>4421</v>
      </c>
      <c r="CH95" s="540">
        <v>1496</v>
      </c>
      <c r="CI95" s="540">
        <v>220</v>
      </c>
      <c r="CJ95" s="540">
        <v>3409</v>
      </c>
      <c r="CK95" s="540">
        <v>7260</v>
      </c>
      <c r="CL95" s="540">
        <v>371034</v>
      </c>
      <c r="CM95" s="540">
        <v>12638</v>
      </c>
      <c r="CN95" s="540">
        <v>19157</v>
      </c>
      <c r="CO95" s="540">
        <v>39134</v>
      </c>
      <c r="CP95" s="540">
        <v>4801</v>
      </c>
      <c r="CQ95" s="540">
        <v>9917</v>
      </c>
      <c r="CR95" s="541">
        <v>2915</v>
      </c>
      <c r="CS95" s="541">
        <v>11816</v>
      </c>
      <c r="CT95" s="542">
        <v>9360</v>
      </c>
      <c r="CU95" s="542">
        <v>2975</v>
      </c>
      <c r="CV95" s="542">
        <v>492</v>
      </c>
      <c r="CW95" s="540">
        <v>4038</v>
      </c>
      <c r="CX95" s="543">
        <v>405599</v>
      </c>
      <c r="CY95" s="543">
        <v>2515</v>
      </c>
      <c r="CZ95" s="543">
        <v>2580</v>
      </c>
      <c r="DA95" s="543">
        <v>18643</v>
      </c>
      <c r="DB95" s="545">
        <v>3328</v>
      </c>
      <c r="DC95" s="545">
        <v>2539</v>
      </c>
      <c r="DD95" s="545">
        <v>1783</v>
      </c>
      <c r="DE95" s="545">
        <v>1890</v>
      </c>
      <c r="DF95" s="545">
        <v>908</v>
      </c>
      <c r="DG95" s="540">
        <v>0</v>
      </c>
      <c r="DH95" s="540">
        <v>654</v>
      </c>
      <c r="DI95" s="603">
        <v>1417865</v>
      </c>
      <c r="DJ95" s="604">
        <v>29894</v>
      </c>
      <c r="DK95" s="540">
        <v>704392</v>
      </c>
      <c r="DL95" s="540">
        <v>0</v>
      </c>
      <c r="DM95" s="540">
        <v>0</v>
      </c>
      <c r="DN95" s="540">
        <v>0</v>
      </c>
      <c r="DO95" s="540">
        <v>0</v>
      </c>
      <c r="DP95" s="540">
        <v>0</v>
      </c>
      <c r="DQ95" s="540">
        <v>734286</v>
      </c>
      <c r="DR95" s="540">
        <v>2152151</v>
      </c>
      <c r="DS95" s="540">
        <v>68065</v>
      </c>
      <c r="DT95" s="540">
        <v>802351</v>
      </c>
      <c r="DU95" s="540">
        <v>2220216</v>
      </c>
      <c r="DV95" s="540">
        <v>-23040</v>
      </c>
      <c r="DW95" s="605">
        <v>779311</v>
      </c>
      <c r="DX95" s="606">
        <v>2197176</v>
      </c>
    </row>
    <row r="96" spans="2:128" ht="12.75" thickBot="1">
      <c r="B96" s="913" t="s">
        <v>533</v>
      </c>
      <c r="C96" s="914" t="s">
        <v>657</v>
      </c>
      <c r="D96" s="571">
        <v>238</v>
      </c>
      <c r="E96" s="572">
        <v>268</v>
      </c>
      <c r="F96" s="572">
        <v>7301</v>
      </c>
      <c r="G96" s="572">
        <v>1341</v>
      </c>
      <c r="H96" s="509">
        <v>7259</v>
      </c>
      <c r="I96" s="510">
        <f>SUM(H92:H96)</f>
        <v>84850</v>
      </c>
      <c r="J96" s="576">
        <v>0</v>
      </c>
      <c r="K96" s="576">
        <v>19753</v>
      </c>
      <c r="L96" s="576">
        <v>0</v>
      </c>
      <c r="M96" s="576">
        <v>60418</v>
      </c>
      <c r="N96" s="576">
        <v>566</v>
      </c>
      <c r="O96" s="576">
        <v>1079</v>
      </c>
      <c r="P96" s="576">
        <v>0</v>
      </c>
      <c r="Q96" s="576">
        <v>10295</v>
      </c>
      <c r="R96" s="576">
        <v>40615</v>
      </c>
      <c r="S96" s="576">
        <v>17323</v>
      </c>
      <c r="T96" s="576">
        <v>21577</v>
      </c>
      <c r="U96" s="576">
        <v>23753</v>
      </c>
      <c r="V96" s="576">
        <v>103595</v>
      </c>
      <c r="W96" s="517">
        <v>26981</v>
      </c>
      <c r="X96" s="576">
        <v>5349</v>
      </c>
      <c r="Y96" s="576">
        <v>32713</v>
      </c>
      <c r="Z96" s="576">
        <v>522</v>
      </c>
      <c r="AA96" s="576">
        <v>7333</v>
      </c>
      <c r="AB96" s="576">
        <v>0</v>
      </c>
      <c r="AC96" s="576">
        <v>0</v>
      </c>
      <c r="AD96" s="576">
        <v>62595</v>
      </c>
      <c r="AE96" s="576">
        <v>9552</v>
      </c>
      <c r="AF96" s="576">
        <v>60754</v>
      </c>
      <c r="AG96" s="576">
        <v>77214</v>
      </c>
      <c r="AH96" s="915">
        <v>31308</v>
      </c>
      <c r="AI96" s="915">
        <v>18367</v>
      </c>
      <c r="AJ96" s="915">
        <v>8387</v>
      </c>
      <c r="AK96" s="576">
        <v>959</v>
      </c>
      <c r="AL96" s="576">
        <v>43738</v>
      </c>
      <c r="AM96" s="576">
        <v>315</v>
      </c>
      <c r="AN96" s="576">
        <v>62113</v>
      </c>
      <c r="AO96" s="576">
        <v>5587</v>
      </c>
      <c r="AP96" s="576">
        <v>15302</v>
      </c>
      <c r="AQ96" s="576">
        <v>3061</v>
      </c>
      <c r="AR96" s="576">
        <v>1214</v>
      </c>
      <c r="AS96" s="576">
        <v>268084</v>
      </c>
      <c r="AT96" s="576">
        <v>16523</v>
      </c>
      <c r="AU96" s="576">
        <v>124390</v>
      </c>
      <c r="AV96" s="576">
        <v>77804</v>
      </c>
      <c r="AW96" s="576">
        <v>16751</v>
      </c>
      <c r="AX96" s="576">
        <v>35483</v>
      </c>
      <c r="AY96" s="576">
        <v>23975</v>
      </c>
      <c r="AZ96" s="576">
        <v>705</v>
      </c>
      <c r="BA96" s="576">
        <v>55930</v>
      </c>
      <c r="BB96" s="576">
        <v>31615</v>
      </c>
      <c r="BC96" s="576">
        <v>14872</v>
      </c>
      <c r="BD96" s="576">
        <v>902</v>
      </c>
      <c r="BE96" s="576">
        <v>2080</v>
      </c>
      <c r="BF96" s="576">
        <v>5</v>
      </c>
      <c r="BG96" s="576">
        <v>26747</v>
      </c>
      <c r="BH96" s="576">
        <v>13372</v>
      </c>
      <c r="BI96" s="576">
        <v>0</v>
      </c>
      <c r="BJ96" s="576">
        <v>0</v>
      </c>
      <c r="BK96" s="576">
        <v>1331</v>
      </c>
      <c r="BL96" s="576">
        <v>66371</v>
      </c>
      <c r="BM96" s="576">
        <v>853</v>
      </c>
      <c r="BN96" s="576">
        <v>3939</v>
      </c>
      <c r="BO96" s="517">
        <v>19219</v>
      </c>
      <c r="BP96" s="517">
        <v>2102</v>
      </c>
      <c r="BQ96" s="576">
        <v>67735</v>
      </c>
      <c r="BR96" s="576">
        <v>11518</v>
      </c>
      <c r="BS96" s="576">
        <v>22405</v>
      </c>
      <c r="BT96" s="576">
        <v>4206</v>
      </c>
      <c r="BU96" s="576">
        <v>97991</v>
      </c>
      <c r="BV96" s="576">
        <v>7725</v>
      </c>
      <c r="BW96" s="576">
        <v>26187</v>
      </c>
      <c r="BX96" s="576">
        <v>34526</v>
      </c>
      <c r="BY96" s="576">
        <v>1334937</v>
      </c>
      <c r="BZ96" s="576">
        <v>647899</v>
      </c>
      <c r="CA96" s="576">
        <v>10548</v>
      </c>
      <c r="CB96" s="576">
        <v>9097</v>
      </c>
      <c r="CC96" s="576">
        <v>0</v>
      </c>
      <c r="CD96" s="576">
        <v>10766</v>
      </c>
      <c r="CE96" s="576">
        <v>165595</v>
      </c>
      <c r="CF96" s="576">
        <v>0</v>
      </c>
      <c r="CG96" s="576">
        <v>29024</v>
      </c>
      <c r="CH96" s="576">
        <v>23906</v>
      </c>
      <c r="CI96" s="576">
        <v>3239</v>
      </c>
      <c r="CJ96" s="576">
        <v>26727</v>
      </c>
      <c r="CK96" s="576">
        <v>66025</v>
      </c>
      <c r="CL96" s="576">
        <v>112742</v>
      </c>
      <c r="CM96" s="576">
        <v>1928544</v>
      </c>
      <c r="CN96" s="576">
        <v>496354</v>
      </c>
      <c r="CO96" s="576">
        <v>3395</v>
      </c>
      <c r="CP96" s="576">
        <v>493046</v>
      </c>
      <c r="CQ96" s="576">
        <v>646288</v>
      </c>
      <c r="CR96" s="577">
        <v>740757</v>
      </c>
      <c r="CS96" s="577">
        <v>785729</v>
      </c>
      <c r="CT96" s="578">
        <v>666041</v>
      </c>
      <c r="CU96" s="578">
        <v>149857</v>
      </c>
      <c r="CV96" s="578">
        <v>24618</v>
      </c>
      <c r="CW96" s="576">
        <v>670267</v>
      </c>
      <c r="CX96" s="579">
        <v>10216105</v>
      </c>
      <c r="CY96" s="579">
        <v>94962</v>
      </c>
      <c r="CZ96" s="579">
        <v>15502</v>
      </c>
      <c r="DA96" s="579">
        <v>329406</v>
      </c>
      <c r="DB96" s="581">
        <v>762448</v>
      </c>
      <c r="DC96" s="581">
        <v>107685</v>
      </c>
      <c r="DD96" s="581">
        <v>88765</v>
      </c>
      <c r="DE96" s="581">
        <v>89411</v>
      </c>
      <c r="DF96" s="581">
        <v>70182</v>
      </c>
      <c r="DG96" s="576">
        <v>0</v>
      </c>
      <c r="DH96" s="576">
        <v>167</v>
      </c>
      <c r="DI96" s="916">
        <v>22684125</v>
      </c>
      <c r="DJ96" s="917">
        <v>462288</v>
      </c>
      <c r="DK96" s="576">
        <v>8841021</v>
      </c>
      <c r="DL96" s="576">
        <v>319576</v>
      </c>
      <c r="DM96" s="576">
        <v>0</v>
      </c>
      <c r="DN96" s="576">
        <v>0</v>
      </c>
      <c r="DO96" s="576">
        <v>412302</v>
      </c>
      <c r="DP96" s="576">
        <v>-4278</v>
      </c>
      <c r="DQ96" s="576">
        <v>10030909</v>
      </c>
      <c r="DR96" s="576">
        <v>32715034</v>
      </c>
      <c r="DS96" s="576">
        <v>1731756</v>
      </c>
      <c r="DT96" s="576">
        <v>11762665</v>
      </c>
      <c r="DU96" s="576">
        <v>34446790</v>
      </c>
      <c r="DV96" s="576">
        <v>-13459579</v>
      </c>
      <c r="DW96" s="918">
        <v>-1696914</v>
      </c>
      <c r="DX96" s="919">
        <v>20987211</v>
      </c>
    </row>
    <row r="97" spans="2:128" ht="12.75" thickBot="1">
      <c r="B97" s="893" t="s">
        <v>534</v>
      </c>
      <c r="C97" s="920" t="s">
        <v>658</v>
      </c>
      <c r="D97" s="497">
        <v>0</v>
      </c>
      <c r="E97" s="498">
        <v>0</v>
      </c>
      <c r="F97" s="498">
        <v>0</v>
      </c>
      <c r="G97" s="498">
        <v>0</v>
      </c>
      <c r="H97" s="895">
        <v>0</v>
      </c>
      <c r="I97" s="896">
        <f>H97</f>
        <v>0</v>
      </c>
      <c r="J97" s="538">
        <v>0</v>
      </c>
      <c r="K97" s="538">
        <v>0</v>
      </c>
      <c r="L97" s="538">
        <v>0</v>
      </c>
      <c r="M97" s="539">
        <v>0</v>
      </c>
      <c r="N97" s="539">
        <v>0</v>
      </c>
      <c r="O97" s="539">
        <v>0</v>
      </c>
      <c r="P97" s="539">
        <v>0</v>
      </c>
      <c r="Q97" s="540">
        <v>0</v>
      </c>
      <c r="R97" s="540">
        <v>0</v>
      </c>
      <c r="S97" s="541">
        <v>0</v>
      </c>
      <c r="T97" s="541">
        <v>0</v>
      </c>
      <c r="U97" s="541">
        <v>0</v>
      </c>
      <c r="V97" s="541">
        <v>0</v>
      </c>
      <c r="W97" s="501">
        <v>0</v>
      </c>
      <c r="X97" s="542">
        <v>0</v>
      </c>
      <c r="Y97" s="542">
        <v>0</v>
      </c>
      <c r="Z97" s="542">
        <v>0</v>
      </c>
      <c r="AA97" s="542">
        <v>0</v>
      </c>
      <c r="AB97" s="542">
        <v>0</v>
      </c>
      <c r="AC97" s="542">
        <v>0</v>
      </c>
      <c r="AD97" s="542">
        <v>0</v>
      </c>
      <c r="AE97" s="542">
        <v>0</v>
      </c>
      <c r="AF97" s="543">
        <v>0</v>
      </c>
      <c r="AG97" s="543">
        <v>0</v>
      </c>
      <c r="AH97" s="501">
        <v>0</v>
      </c>
      <c r="AI97" s="501">
        <v>0</v>
      </c>
      <c r="AJ97" s="501">
        <v>0</v>
      </c>
      <c r="AK97" s="545">
        <v>0</v>
      </c>
      <c r="AL97" s="545">
        <v>0</v>
      </c>
      <c r="AM97" s="545">
        <v>0</v>
      </c>
      <c r="AN97" s="545">
        <v>0</v>
      </c>
      <c r="AO97" s="546">
        <v>0</v>
      </c>
      <c r="AP97" s="546">
        <v>0</v>
      </c>
      <c r="AQ97" s="546">
        <v>0</v>
      </c>
      <c r="AR97" s="546">
        <v>0</v>
      </c>
      <c r="AS97" s="547">
        <v>0</v>
      </c>
      <c r="AT97" s="547">
        <v>0</v>
      </c>
      <c r="AU97" s="548">
        <v>0</v>
      </c>
      <c r="AV97" s="548">
        <v>0</v>
      </c>
      <c r="AW97" s="549">
        <v>0</v>
      </c>
      <c r="AX97" s="549">
        <v>0</v>
      </c>
      <c r="AY97" s="549">
        <v>0</v>
      </c>
      <c r="AZ97" s="549">
        <v>0</v>
      </c>
      <c r="BA97" s="550">
        <v>0</v>
      </c>
      <c r="BB97" s="550">
        <v>0</v>
      </c>
      <c r="BC97" s="550">
        <v>0</v>
      </c>
      <c r="BD97" s="550">
        <v>0</v>
      </c>
      <c r="BE97" s="551">
        <v>0</v>
      </c>
      <c r="BF97" s="551">
        <v>0</v>
      </c>
      <c r="BG97" s="552">
        <v>0</v>
      </c>
      <c r="BH97" s="552">
        <v>0</v>
      </c>
      <c r="BI97" s="553">
        <v>0</v>
      </c>
      <c r="BJ97" s="553">
        <v>0</v>
      </c>
      <c r="BK97" s="553">
        <v>0</v>
      </c>
      <c r="BL97" s="553">
        <v>0</v>
      </c>
      <c r="BM97" s="553">
        <v>0</v>
      </c>
      <c r="BN97" s="554">
        <v>0</v>
      </c>
      <c r="BO97" s="501">
        <v>0</v>
      </c>
      <c r="BP97" s="501">
        <v>0</v>
      </c>
      <c r="BQ97" s="555">
        <v>0</v>
      </c>
      <c r="BR97" s="555">
        <v>0</v>
      </c>
      <c r="BS97" s="555">
        <v>0</v>
      </c>
      <c r="BT97" s="555">
        <v>0</v>
      </c>
      <c r="BU97" s="556">
        <v>0</v>
      </c>
      <c r="BV97" s="556">
        <v>0</v>
      </c>
      <c r="BW97" s="557">
        <v>0</v>
      </c>
      <c r="BX97" s="557">
        <v>0</v>
      </c>
      <c r="BY97" s="416">
        <v>0</v>
      </c>
      <c r="BZ97" s="416">
        <v>0</v>
      </c>
      <c r="CA97" s="538">
        <v>0</v>
      </c>
      <c r="CB97" s="538">
        <v>0</v>
      </c>
      <c r="CC97" s="538">
        <v>0</v>
      </c>
      <c r="CD97" s="539">
        <v>0</v>
      </c>
      <c r="CE97" s="539">
        <v>0</v>
      </c>
      <c r="CF97" s="539">
        <v>0</v>
      </c>
      <c r="CG97" s="539">
        <v>0</v>
      </c>
      <c r="CH97" s="539">
        <v>0</v>
      </c>
      <c r="CI97" s="539">
        <v>0</v>
      </c>
      <c r="CJ97" s="539">
        <v>0</v>
      </c>
      <c r="CK97" s="539">
        <v>0</v>
      </c>
      <c r="CL97" s="540">
        <v>0</v>
      </c>
      <c r="CM97" s="540">
        <v>0</v>
      </c>
      <c r="CN97" s="540">
        <v>0</v>
      </c>
      <c r="CO97" s="540">
        <v>0</v>
      </c>
      <c r="CP97" s="540">
        <v>0</v>
      </c>
      <c r="CQ97" s="416">
        <v>0</v>
      </c>
      <c r="CR97" s="541">
        <v>0</v>
      </c>
      <c r="CS97" s="541">
        <v>0</v>
      </c>
      <c r="CT97" s="542">
        <v>0</v>
      </c>
      <c r="CU97" s="542">
        <v>0</v>
      </c>
      <c r="CV97" s="542">
        <v>0</v>
      </c>
      <c r="CW97" s="416">
        <v>0</v>
      </c>
      <c r="CX97" s="543">
        <v>0</v>
      </c>
      <c r="CY97" s="543">
        <v>0</v>
      </c>
      <c r="CZ97" s="543">
        <v>0</v>
      </c>
      <c r="DA97" s="543">
        <v>0</v>
      </c>
      <c r="DB97" s="545">
        <v>0</v>
      </c>
      <c r="DC97" s="545">
        <v>0</v>
      </c>
      <c r="DD97" s="545">
        <v>0</v>
      </c>
      <c r="DE97" s="545">
        <v>0</v>
      </c>
      <c r="DF97" s="545">
        <v>0</v>
      </c>
      <c r="DG97" s="416">
        <v>0</v>
      </c>
      <c r="DH97" s="416">
        <v>0</v>
      </c>
      <c r="DI97" s="897">
        <v>0</v>
      </c>
      <c r="DJ97" s="418">
        <v>0</v>
      </c>
      <c r="DK97" s="416">
        <v>8858799</v>
      </c>
      <c r="DL97" s="416">
        <v>138468165</v>
      </c>
      <c r="DM97" s="416">
        <v>83670778</v>
      </c>
      <c r="DN97" s="416">
        <v>0</v>
      </c>
      <c r="DO97" s="416">
        <v>0</v>
      </c>
      <c r="DP97" s="416">
        <v>0</v>
      </c>
      <c r="DQ97" s="416">
        <v>230997742</v>
      </c>
      <c r="DR97" s="416">
        <v>230997742</v>
      </c>
      <c r="DS97" s="416">
        <v>0</v>
      </c>
      <c r="DT97" s="416">
        <v>230997742</v>
      </c>
      <c r="DU97" s="416">
        <v>230997742</v>
      </c>
      <c r="DV97" s="416">
        <v>0</v>
      </c>
      <c r="DW97" s="419">
        <v>230997742</v>
      </c>
      <c r="DX97" s="898">
        <v>230997742</v>
      </c>
    </row>
    <row r="98" spans="2:128">
      <c r="B98" s="616" t="s">
        <v>535</v>
      </c>
      <c r="C98" s="921" t="s">
        <v>659</v>
      </c>
      <c r="D98" s="497">
        <v>0</v>
      </c>
      <c r="E98" s="498">
        <v>0</v>
      </c>
      <c r="F98" s="498">
        <v>3907</v>
      </c>
      <c r="G98" s="498">
        <v>0</v>
      </c>
      <c r="H98" s="499">
        <v>0</v>
      </c>
      <c r="I98" s="500"/>
      <c r="J98" s="541">
        <v>0</v>
      </c>
      <c r="K98" s="541">
        <v>208</v>
      </c>
      <c r="L98" s="541">
        <v>0</v>
      </c>
      <c r="M98" s="541">
        <v>45456</v>
      </c>
      <c r="N98" s="541">
        <v>471</v>
      </c>
      <c r="O98" s="541">
        <v>1772</v>
      </c>
      <c r="P98" s="541">
        <v>0</v>
      </c>
      <c r="Q98" s="541">
        <v>7</v>
      </c>
      <c r="R98" s="541">
        <v>9</v>
      </c>
      <c r="S98" s="541">
        <v>9277</v>
      </c>
      <c r="T98" s="541">
        <v>48</v>
      </c>
      <c r="U98" s="541">
        <v>21597</v>
      </c>
      <c r="V98" s="541">
        <v>96</v>
      </c>
      <c r="W98" s="501">
        <v>32</v>
      </c>
      <c r="X98" s="541">
        <v>85</v>
      </c>
      <c r="Y98" s="541">
        <v>20301</v>
      </c>
      <c r="Z98" s="541">
        <v>1347</v>
      </c>
      <c r="AA98" s="541">
        <v>9985</v>
      </c>
      <c r="AB98" s="541">
        <v>0</v>
      </c>
      <c r="AC98" s="541">
        <v>0</v>
      </c>
      <c r="AD98" s="541">
        <v>6796</v>
      </c>
      <c r="AE98" s="541">
        <v>7631</v>
      </c>
      <c r="AF98" s="541">
        <v>32812</v>
      </c>
      <c r="AG98" s="541">
        <v>793</v>
      </c>
      <c r="AH98" s="618">
        <v>1253</v>
      </c>
      <c r="AI98" s="618">
        <v>6620</v>
      </c>
      <c r="AJ98" s="618">
        <v>0</v>
      </c>
      <c r="AK98" s="541">
        <v>216</v>
      </c>
      <c r="AL98" s="541">
        <v>15087</v>
      </c>
      <c r="AM98" s="541">
        <v>239</v>
      </c>
      <c r="AN98" s="541">
        <v>13499</v>
      </c>
      <c r="AO98" s="541">
        <v>5</v>
      </c>
      <c r="AP98" s="541">
        <v>28</v>
      </c>
      <c r="AQ98" s="541">
        <v>3805</v>
      </c>
      <c r="AR98" s="541">
        <v>0</v>
      </c>
      <c r="AS98" s="541">
        <v>0</v>
      </c>
      <c r="AT98" s="541">
        <v>12582</v>
      </c>
      <c r="AU98" s="541">
        <v>142682</v>
      </c>
      <c r="AV98" s="541">
        <v>31951</v>
      </c>
      <c r="AW98" s="541">
        <v>20806</v>
      </c>
      <c r="AX98" s="541">
        <v>42891</v>
      </c>
      <c r="AY98" s="541">
        <v>31738</v>
      </c>
      <c r="AZ98" s="541">
        <v>235</v>
      </c>
      <c r="BA98" s="541">
        <v>70200</v>
      </c>
      <c r="BB98" s="541">
        <v>18275</v>
      </c>
      <c r="BC98" s="541">
        <v>12272</v>
      </c>
      <c r="BD98" s="541">
        <v>2603</v>
      </c>
      <c r="BE98" s="541">
        <v>2661</v>
      </c>
      <c r="BF98" s="541">
        <v>2</v>
      </c>
      <c r="BG98" s="541">
        <v>14698</v>
      </c>
      <c r="BH98" s="541">
        <v>22209</v>
      </c>
      <c r="BI98" s="541">
        <v>0</v>
      </c>
      <c r="BJ98" s="541">
        <v>0</v>
      </c>
      <c r="BK98" s="541">
        <v>1753</v>
      </c>
      <c r="BL98" s="541">
        <v>143751</v>
      </c>
      <c r="BM98" s="541">
        <v>201</v>
      </c>
      <c r="BN98" s="541">
        <v>2451</v>
      </c>
      <c r="BO98" s="501">
        <v>2605</v>
      </c>
      <c r="BP98" s="501">
        <v>112</v>
      </c>
      <c r="BQ98" s="541">
        <v>16404</v>
      </c>
      <c r="BR98" s="541">
        <v>1245</v>
      </c>
      <c r="BS98" s="541">
        <v>29065</v>
      </c>
      <c r="BT98" s="541">
        <v>7160</v>
      </c>
      <c r="BU98" s="541">
        <v>232191</v>
      </c>
      <c r="BV98" s="541">
        <v>11360</v>
      </c>
      <c r="BW98" s="541">
        <v>2432</v>
      </c>
      <c r="BX98" s="541">
        <v>8259</v>
      </c>
      <c r="BY98" s="541">
        <v>215739</v>
      </c>
      <c r="BZ98" s="541">
        <v>81012</v>
      </c>
      <c r="CA98" s="541">
        <v>1270</v>
      </c>
      <c r="CB98" s="541">
        <v>68</v>
      </c>
      <c r="CC98" s="541">
        <v>0</v>
      </c>
      <c r="CD98" s="541">
        <v>109848</v>
      </c>
      <c r="CE98" s="541">
        <v>26942</v>
      </c>
      <c r="CF98" s="541">
        <v>7933</v>
      </c>
      <c r="CG98" s="541">
        <v>5083</v>
      </c>
      <c r="CH98" s="541">
        <v>1997</v>
      </c>
      <c r="CI98" s="541">
        <v>9</v>
      </c>
      <c r="CJ98" s="541">
        <v>2743</v>
      </c>
      <c r="CK98" s="541">
        <v>20833</v>
      </c>
      <c r="CL98" s="541">
        <v>1009701</v>
      </c>
      <c r="CM98" s="541">
        <v>14790</v>
      </c>
      <c r="CN98" s="541">
        <v>200027</v>
      </c>
      <c r="CO98" s="541">
        <v>24779</v>
      </c>
      <c r="CP98" s="541">
        <v>20677</v>
      </c>
      <c r="CQ98" s="541">
        <v>7070</v>
      </c>
      <c r="CR98" s="541">
        <v>203</v>
      </c>
      <c r="CS98" s="541">
        <v>15</v>
      </c>
      <c r="CT98" s="542">
        <v>70133</v>
      </c>
      <c r="CU98" s="542">
        <v>2440</v>
      </c>
      <c r="CV98" s="542">
        <v>1890</v>
      </c>
      <c r="CW98" s="541">
        <v>0</v>
      </c>
      <c r="CX98" s="543">
        <v>3262</v>
      </c>
      <c r="CY98" s="543">
        <v>22133</v>
      </c>
      <c r="CZ98" s="543">
        <v>154</v>
      </c>
      <c r="DA98" s="543">
        <v>169149</v>
      </c>
      <c r="DB98" s="545">
        <v>11074</v>
      </c>
      <c r="DC98" s="545">
        <v>28654</v>
      </c>
      <c r="DD98" s="545">
        <v>12819</v>
      </c>
      <c r="DE98" s="545">
        <v>42586</v>
      </c>
      <c r="DF98" s="545">
        <v>20895</v>
      </c>
      <c r="DG98" s="541">
        <v>0</v>
      </c>
      <c r="DH98" s="541">
        <v>1791</v>
      </c>
      <c r="DI98" s="619">
        <v>3225895</v>
      </c>
      <c r="DJ98" s="620">
        <v>0</v>
      </c>
      <c r="DK98" s="541">
        <v>40878919</v>
      </c>
      <c r="DL98" s="541">
        <v>102839705</v>
      </c>
      <c r="DM98" s="541">
        <v>25905092</v>
      </c>
      <c r="DN98" s="541">
        <v>0</v>
      </c>
      <c r="DO98" s="541">
        <v>0</v>
      </c>
      <c r="DP98" s="541">
        <v>0</v>
      </c>
      <c r="DQ98" s="541">
        <v>169623716</v>
      </c>
      <c r="DR98" s="541">
        <v>172849611</v>
      </c>
      <c r="DS98" s="541">
        <v>543343</v>
      </c>
      <c r="DT98" s="541">
        <v>170167059</v>
      </c>
      <c r="DU98" s="541">
        <v>173392954</v>
      </c>
      <c r="DV98" s="541">
        <v>-677620</v>
      </c>
      <c r="DW98" s="621">
        <v>169489439</v>
      </c>
      <c r="DX98" s="622">
        <v>172715334</v>
      </c>
    </row>
    <row r="99" spans="2:128" ht="12.75" thickBot="1">
      <c r="B99" s="616" t="s">
        <v>536</v>
      </c>
      <c r="C99" s="921" t="s">
        <v>660</v>
      </c>
      <c r="D99" s="497">
        <v>18768</v>
      </c>
      <c r="E99" s="498">
        <v>4790</v>
      </c>
      <c r="F99" s="498">
        <v>0</v>
      </c>
      <c r="G99" s="498">
        <v>40298</v>
      </c>
      <c r="H99" s="509">
        <v>31532</v>
      </c>
      <c r="I99" s="510">
        <f>SUM(H98:H99)</f>
        <v>31532</v>
      </c>
      <c r="J99" s="541">
        <v>0</v>
      </c>
      <c r="K99" s="541">
        <v>26602</v>
      </c>
      <c r="L99" s="541">
        <v>0</v>
      </c>
      <c r="M99" s="541">
        <v>1369829</v>
      </c>
      <c r="N99" s="541">
        <v>27385</v>
      </c>
      <c r="O99" s="541">
        <v>27256</v>
      </c>
      <c r="P99" s="541">
        <v>0</v>
      </c>
      <c r="Q99" s="541">
        <v>54398</v>
      </c>
      <c r="R99" s="541">
        <v>94364</v>
      </c>
      <c r="S99" s="541">
        <v>58676</v>
      </c>
      <c r="T99" s="541">
        <v>191379</v>
      </c>
      <c r="U99" s="541">
        <v>494614</v>
      </c>
      <c r="V99" s="541">
        <v>459058</v>
      </c>
      <c r="W99" s="501">
        <v>44928</v>
      </c>
      <c r="X99" s="541">
        <v>43989</v>
      </c>
      <c r="Y99" s="541">
        <v>2134856</v>
      </c>
      <c r="Z99" s="541">
        <v>39985</v>
      </c>
      <c r="AA99" s="541">
        <v>842209</v>
      </c>
      <c r="AB99" s="541">
        <v>0</v>
      </c>
      <c r="AC99" s="541">
        <v>0</v>
      </c>
      <c r="AD99" s="541">
        <v>5590173</v>
      </c>
      <c r="AE99" s="541">
        <v>705526</v>
      </c>
      <c r="AF99" s="541">
        <v>4302764</v>
      </c>
      <c r="AG99" s="541">
        <v>939010</v>
      </c>
      <c r="AH99" s="618">
        <v>1558924</v>
      </c>
      <c r="AI99" s="618">
        <v>359461</v>
      </c>
      <c r="AJ99" s="618">
        <v>16116</v>
      </c>
      <c r="AK99" s="541">
        <v>51309</v>
      </c>
      <c r="AL99" s="541">
        <v>658277</v>
      </c>
      <c r="AM99" s="541">
        <v>5965</v>
      </c>
      <c r="AN99" s="541">
        <v>1453060</v>
      </c>
      <c r="AO99" s="541">
        <v>94709</v>
      </c>
      <c r="AP99" s="541">
        <v>517827</v>
      </c>
      <c r="AQ99" s="541">
        <v>71541</v>
      </c>
      <c r="AR99" s="541">
        <v>771</v>
      </c>
      <c r="AS99" s="541">
        <v>11716888</v>
      </c>
      <c r="AT99" s="541">
        <v>1430656</v>
      </c>
      <c r="AU99" s="541">
        <v>1940204</v>
      </c>
      <c r="AV99" s="541">
        <v>424388</v>
      </c>
      <c r="AW99" s="541">
        <v>752685</v>
      </c>
      <c r="AX99" s="541">
        <v>1997104</v>
      </c>
      <c r="AY99" s="541">
        <v>415207</v>
      </c>
      <c r="AZ99" s="541">
        <v>45665</v>
      </c>
      <c r="BA99" s="541">
        <v>3185414</v>
      </c>
      <c r="BB99" s="541">
        <v>2326917</v>
      </c>
      <c r="BC99" s="541">
        <v>1075859</v>
      </c>
      <c r="BD99" s="541">
        <v>84656</v>
      </c>
      <c r="BE99" s="541">
        <v>115785</v>
      </c>
      <c r="BF99" s="541">
        <v>319</v>
      </c>
      <c r="BG99" s="541">
        <v>2101821</v>
      </c>
      <c r="BH99" s="541">
        <v>1284253</v>
      </c>
      <c r="BI99" s="541">
        <v>0</v>
      </c>
      <c r="BJ99" s="541">
        <v>0</v>
      </c>
      <c r="BK99" s="541">
        <v>188032</v>
      </c>
      <c r="BL99" s="541">
        <v>3159146</v>
      </c>
      <c r="BM99" s="541">
        <v>41649</v>
      </c>
      <c r="BN99" s="541">
        <v>366234</v>
      </c>
      <c r="BO99" s="501">
        <v>403461</v>
      </c>
      <c r="BP99" s="501">
        <v>24017</v>
      </c>
      <c r="BQ99" s="541">
        <v>280349</v>
      </c>
      <c r="BR99" s="541">
        <v>36171</v>
      </c>
      <c r="BS99" s="541">
        <v>163002</v>
      </c>
      <c r="BT99" s="541">
        <v>45711</v>
      </c>
      <c r="BU99" s="541">
        <v>5220018</v>
      </c>
      <c r="BV99" s="541">
        <v>227363</v>
      </c>
      <c r="BW99" s="541">
        <v>311</v>
      </c>
      <c r="BX99" s="541">
        <v>0</v>
      </c>
      <c r="BY99" s="541">
        <v>2463230</v>
      </c>
      <c r="BZ99" s="541">
        <v>97846</v>
      </c>
      <c r="CA99" s="541">
        <v>0</v>
      </c>
      <c r="CB99" s="541">
        <v>0</v>
      </c>
      <c r="CC99" s="541">
        <v>0</v>
      </c>
      <c r="CD99" s="541">
        <v>85652</v>
      </c>
      <c r="CE99" s="541">
        <v>271711</v>
      </c>
      <c r="CF99" s="541">
        <v>0</v>
      </c>
      <c r="CG99" s="541">
        <v>74339</v>
      </c>
      <c r="CH99" s="541">
        <v>26044</v>
      </c>
      <c r="CI99" s="541">
        <v>1820</v>
      </c>
      <c r="CJ99" s="541">
        <v>92485</v>
      </c>
      <c r="CK99" s="541">
        <v>70631</v>
      </c>
      <c r="CL99" s="541">
        <v>1935101</v>
      </c>
      <c r="CM99" s="541">
        <v>51123</v>
      </c>
      <c r="CN99" s="541">
        <v>417297</v>
      </c>
      <c r="CO99" s="541">
        <v>63329</v>
      </c>
      <c r="CP99" s="541">
        <v>29404</v>
      </c>
      <c r="CQ99" s="541">
        <v>22170</v>
      </c>
      <c r="CR99" s="541">
        <v>0</v>
      </c>
      <c r="CS99" s="541">
        <v>559314</v>
      </c>
      <c r="CT99" s="542">
        <v>0</v>
      </c>
      <c r="CU99" s="542">
        <v>4598</v>
      </c>
      <c r="CV99" s="542">
        <v>3744</v>
      </c>
      <c r="CW99" s="541">
        <v>0</v>
      </c>
      <c r="CX99" s="543">
        <v>13437</v>
      </c>
      <c r="CY99" s="543">
        <v>10165</v>
      </c>
      <c r="CZ99" s="543">
        <v>139872</v>
      </c>
      <c r="DA99" s="543">
        <v>153907</v>
      </c>
      <c r="DB99" s="545">
        <v>15809</v>
      </c>
      <c r="DC99" s="545">
        <v>0</v>
      </c>
      <c r="DD99" s="545">
        <v>0</v>
      </c>
      <c r="DE99" s="545">
        <v>0</v>
      </c>
      <c r="DF99" s="545">
        <v>2979</v>
      </c>
      <c r="DG99" s="541">
        <v>0</v>
      </c>
      <c r="DH99" s="541">
        <v>181390</v>
      </c>
      <c r="DI99" s="619">
        <v>68171031</v>
      </c>
      <c r="DJ99" s="620">
        <v>0</v>
      </c>
      <c r="DK99" s="541">
        <v>2539072</v>
      </c>
      <c r="DL99" s="541">
        <v>2886242</v>
      </c>
      <c r="DM99" s="541">
        <v>211237</v>
      </c>
      <c r="DN99" s="541">
        <v>0</v>
      </c>
      <c r="DO99" s="541">
        <v>0</v>
      </c>
      <c r="DP99" s="541">
        <v>0</v>
      </c>
      <c r="DQ99" s="541">
        <v>5636551</v>
      </c>
      <c r="DR99" s="541">
        <v>73807582</v>
      </c>
      <c r="DS99" s="541">
        <v>2800037</v>
      </c>
      <c r="DT99" s="541">
        <v>8436588</v>
      </c>
      <c r="DU99" s="541">
        <v>76607619</v>
      </c>
      <c r="DV99" s="541">
        <v>-4092036</v>
      </c>
      <c r="DW99" s="621">
        <v>4344552</v>
      </c>
      <c r="DX99" s="622">
        <v>72515583</v>
      </c>
    </row>
    <row r="100" spans="2:128">
      <c r="B100" s="658" t="s">
        <v>537</v>
      </c>
      <c r="C100" s="659" t="s">
        <v>661</v>
      </c>
      <c r="D100" s="497">
        <v>0</v>
      </c>
      <c r="E100" s="498">
        <v>0</v>
      </c>
      <c r="F100" s="498">
        <v>10233</v>
      </c>
      <c r="G100" s="498">
        <v>0</v>
      </c>
      <c r="H100" s="499">
        <v>0</v>
      </c>
      <c r="I100" s="500"/>
      <c r="J100" s="542">
        <v>0</v>
      </c>
      <c r="K100" s="542">
        <v>0</v>
      </c>
      <c r="L100" s="542">
        <v>0</v>
      </c>
      <c r="M100" s="542">
        <v>0</v>
      </c>
      <c r="N100" s="542">
        <v>0</v>
      </c>
      <c r="O100" s="542">
        <v>0</v>
      </c>
      <c r="P100" s="542">
        <v>0</v>
      </c>
      <c r="Q100" s="542">
        <v>0</v>
      </c>
      <c r="R100" s="542">
        <v>0</v>
      </c>
      <c r="S100" s="542">
        <v>0</v>
      </c>
      <c r="T100" s="542">
        <v>0</v>
      </c>
      <c r="U100" s="542">
        <v>267</v>
      </c>
      <c r="V100" s="542">
        <v>203</v>
      </c>
      <c r="W100" s="501">
        <v>394</v>
      </c>
      <c r="X100" s="542">
        <v>0</v>
      </c>
      <c r="Y100" s="542">
        <v>0</v>
      </c>
      <c r="Z100" s="542">
        <v>0</v>
      </c>
      <c r="AA100" s="542">
        <v>34</v>
      </c>
      <c r="AB100" s="542">
        <v>0</v>
      </c>
      <c r="AC100" s="542">
        <v>0</v>
      </c>
      <c r="AD100" s="542">
        <v>2348</v>
      </c>
      <c r="AE100" s="542">
        <v>0</v>
      </c>
      <c r="AF100" s="542">
        <v>0</v>
      </c>
      <c r="AG100" s="542">
        <v>0</v>
      </c>
      <c r="AH100" s="660">
        <v>57</v>
      </c>
      <c r="AI100" s="660">
        <v>10</v>
      </c>
      <c r="AJ100" s="660">
        <v>0</v>
      </c>
      <c r="AK100" s="542">
        <v>0</v>
      </c>
      <c r="AL100" s="542">
        <v>0</v>
      </c>
      <c r="AM100" s="542">
        <v>0</v>
      </c>
      <c r="AN100" s="542">
        <v>0</v>
      </c>
      <c r="AO100" s="542">
        <v>0</v>
      </c>
      <c r="AP100" s="542">
        <v>289</v>
      </c>
      <c r="AQ100" s="542">
        <v>0</v>
      </c>
      <c r="AR100" s="542">
        <v>0</v>
      </c>
      <c r="AS100" s="542">
        <v>0</v>
      </c>
      <c r="AT100" s="542">
        <v>0</v>
      </c>
      <c r="AU100" s="542">
        <v>0</v>
      </c>
      <c r="AV100" s="542">
        <v>0</v>
      </c>
      <c r="AW100" s="542">
        <v>0</v>
      </c>
      <c r="AX100" s="542">
        <v>0</v>
      </c>
      <c r="AY100" s="542">
        <v>0</v>
      </c>
      <c r="AZ100" s="542">
        <v>0</v>
      </c>
      <c r="BA100" s="542">
        <v>0</v>
      </c>
      <c r="BB100" s="542">
        <v>0</v>
      </c>
      <c r="BC100" s="542">
        <v>0</v>
      </c>
      <c r="BD100" s="542">
        <v>0</v>
      </c>
      <c r="BE100" s="542">
        <v>0</v>
      </c>
      <c r="BF100" s="542">
        <v>0</v>
      </c>
      <c r="BG100" s="542">
        <v>0</v>
      </c>
      <c r="BH100" s="542">
        <v>0</v>
      </c>
      <c r="BI100" s="542">
        <v>0</v>
      </c>
      <c r="BJ100" s="542">
        <v>0</v>
      </c>
      <c r="BK100" s="542">
        <v>0</v>
      </c>
      <c r="BL100" s="542">
        <v>0</v>
      </c>
      <c r="BM100" s="542">
        <v>0</v>
      </c>
      <c r="BN100" s="542">
        <v>0</v>
      </c>
      <c r="BO100" s="501">
        <v>0</v>
      </c>
      <c r="BP100" s="501">
        <v>0</v>
      </c>
      <c r="BQ100" s="542">
        <v>40</v>
      </c>
      <c r="BR100" s="542">
        <v>33</v>
      </c>
      <c r="BS100" s="542">
        <v>85</v>
      </c>
      <c r="BT100" s="542">
        <v>25</v>
      </c>
      <c r="BU100" s="542">
        <v>0</v>
      </c>
      <c r="BV100" s="542">
        <v>176</v>
      </c>
      <c r="BW100" s="542">
        <v>1539</v>
      </c>
      <c r="BX100" s="542">
        <v>0</v>
      </c>
      <c r="BY100" s="542">
        <v>22990</v>
      </c>
      <c r="BZ100" s="542">
        <v>13558</v>
      </c>
      <c r="CA100" s="542">
        <v>404</v>
      </c>
      <c r="CB100" s="542">
        <v>438</v>
      </c>
      <c r="CC100" s="542">
        <v>0</v>
      </c>
      <c r="CD100" s="542">
        <v>759</v>
      </c>
      <c r="CE100" s="542">
        <v>0</v>
      </c>
      <c r="CF100" s="542">
        <v>0</v>
      </c>
      <c r="CG100" s="542">
        <v>7510</v>
      </c>
      <c r="CH100" s="542">
        <v>0</v>
      </c>
      <c r="CI100" s="542">
        <v>0</v>
      </c>
      <c r="CJ100" s="542">
        <v>15910</v>
      </c>
      <c r="CK100" s="542">
        <v>11894</v>
      </c>
      <c r="CL100" s="542">
        <v>18640</v>
      </c>
      <c r="CM100" s="542">
        <v>3248</v>
      </c>
      <c r="CN100" s="542">
        <v>195</v>
      </c>
      <c r="CO100" s="542">
        <v>123</v>
      </c>
      <c r="CP100" s="542">
        <v>1389</v>
      </c>
      <c r="CQ100" s="542">
        <v>1934</v>
      </c>
      <c r="CR100" s="542">
        <v>1071</v>
      </c>
      <c r="CS100" s="542">
        <v>2025</v>
      </c>
      <c r="CT100" s="542">
        <v>13029601</v>
      </c>
      <c r="CU100" s="542">
        <v>31030</v>
      </c>
      <c r="CV100" s="542">
        <v>110352</v>
      </c>
      <c r="CW100" s="542">
        <v>815</v>
      </c>
      <c r="CX100" s="543">
        <v>2578</v>
      </c>
      <c r="CY100" s="543">
        <v>0</v>
      </c>
      <c r="CZ100" s="543">
        <v>0</v>
      </c>
      <c r="DA100" s="543">
        <v>1423</v>
      </c>
      <c r="DB100" s="545">
        <v>2391</v>
      </c>
      <c r="DC100" s="545">
        <v>8484</v>
      </c>
      <c r="DD100" s="545">
        <v>142</v>
      </c>
      <c r="DE100" s="545">
        <v>222</v>
      </c>
      <c r="DF100" s="545">
        <v>3022</v>
      </c>
      <c r="DG100" s="542">
        <v>0</v>
      </c>
      <c r="DH100" s="542">
        <v>1644</v>
      </c>
      <c r="DI100" s="661">
        <v>13309525</v>
      </c>
      <c r="DJ100" s="662">
        <v>3618324</v>
      </c>
      <c r="DK100" s="542">
        <v>43873533</v>
      </c>
      <c r="DL100" s="542">
        <v>270708236</v>
      </c>
      <c r="DM100" s="542">
        <v>164012</v>
      </c>
      <c r="DN100" s="542">
        <v>0</v>
      </c>
      <c r="DO100" s="542">
        <v>0</v>
      </c>
      <c r="DP100" s="542">
        <v>0</v>
      </c>
      <c r="DQ100" s="542">
        <v>318364105</v>
      </c>
      <c r="DR100" s="542">
        <v>331673630</v>
      </c>
      <c r="DS100" s="542">
        <v>4663389</v>
      </c>
      <c r="DT100" s="542">
        <v>323027494</v>
      </c>
      <c r="DU100" s="542">
        <v>336337019</v>
      </c>
      <c r="DV100" s="542">
        <v>-1367997</v>
      </c>
      <c r="DW100" s="663">
        <v>321659497</v>
      </c>
      <c r="DX100" s="664">
        <v>334969022</v>
      </c>
    </row>
    <row r="101" spans="2:128">
      <c r="B101" s="658" t="s">
        <v>538</v>
      </c>
      <c r="C101" s="659" t="s">
        <v>662</v>
      </c>
      <c r="D101" s="497">
        <v>0</v>
      </c>
      <c r="E101" s="498">
        <v>0</v>
      </c>
      <c r="F101" s="498">
        <v>0</v>
      </c>
      <c r="G101" s="498">
        <v>0</v>
      </c>
      <c r="H101" s="507">
        <v>0</v>
      </c>
      <c r="I101" s="508"/>
      <c r="J101" s="542">
        <v>0</v>
      </c>
      <c r="K101" s="542">
        <v>0</v>
      </c>
      <c r="L101" s="542">
        <v>0</v>
      </c>
      <c r="M101" s="542">
        <v>0</v>
      </c>
      <c r="N101" s="542">
        <v>0</v>
      </c>
      <c r="O101" s="542">
        <v>0</v>
      </c>
      <c r="P101" s="542">
        <v>0</v>
      </c>
      <c r="Q101" s="542">
        <v>0</v>
      </c>
      <c r="R101" s="542">
        <v>0</v>
      </c>
      <c r="S101" s="542">
        <v>0</v>
      </c>
      <c r="T101" s="542">
        <v>0</v>
      </c>
      <c r="U101" s="542">
        <v>0</v>
      </c>
      <c r="V101" s="542">
        <v>0</v>
      </c>
      <c r="W101" s="501">
        <v>0</v>
      </c>
      <c r="X101" s="542">
        <v>0</v>
      </c>
      <c r="Y101" s="542">
        <v>0</v>
      </c>
      <c r="Z101" s="542">
        <v>0</v>
      </c>
      <c r="AA101" s="542">
        <v>0</v>
      </c>
      <c r="AB101" s="542">
        <v>0</v>
      </c>
      <c r="AC101" s="542">
        <v>0</v>
      </c>
      <c r="AD101" s="542">
        <v>0</v>
      </c>
      <c r="AE101" s="542">
        <v>0</v>
      </c>
      <c r="AF101" s="542">
        <v>0</v>
      </c>
      <c r="AG101" s="542">
        <v>0</v>
      </c>
      <c r="AH101" s="660">
        <v>0</v>
      </c>
      <c r="AI101" s="660">
        <v>0</v>
      </c>
      <c r="AJ101" s="660">
        <v>0</v>
      </c>
      <c r="AK101" s="542">
        <v>0</v>
      </c>
      <c r="AL101" s="542">
        <v>0</v>
      </c>
      <c r="AM101" s="542">
        <v>0</v>
      </c>
      <c r="AN101" s="542">
        <v>0</v>
      </c>
      <c r="AO101" s="542">
        <v>0</v>
      </c>
      <c r="AP101" s="542">
        <v>0</v>
      </c>
      <c r="AQ101" s="542">
        <v>0</v>
      </c>
      <c r="AR101" s="542">
        <v>0</v>
      </c>
      <c r="AS101" s="542">
        <v>0</v>
      </c>
      <c r="AT101" s="542">
        <v>0</v>
      </c>
      <c r="AU101" s="542">
        <v>0</v>
      </c>
      <c r="AV101" s="542">
        <v>0</v>
      </c>
      <c r="AW101" s="542">
        <v>0</v>
      </c>
      <c r="AX101" s="542">
        <v>0</v>
      </c>
      <c r="AY101" s="542">
        <v>0</v>
      </c>
      <c r="AZ101" s="542">
        <v>0</v>
      </c>
      <c r="BA101" s="542">
        <v>0</v>
      </c>
      <c r="BB101" s="542">
        <v>0</v>
      </c>
      <c r="BC101" s="542">
        <v>0</v>
      </c>
      <c r="BD101" s="542">
        <v>0</v>
      </c>
      <c r="BE101" s="542">
        <v>0</v>
      </c>
      <c r="BF101" s="542">
        <v>0</v>
      </c>
      <c r="BG101" s="542">
        <v>0</v>
      </c>
      <c r="BH101" s="542">
        <v>0</v>
      </c>
      <c r="BI101" s="542">
        <v>0</v>
      </c>
      <c r="BJ101" s="542">
        <v>0</v>
      </c>
      <c r="BK101" s="542">
        <v>0</v>
      </c>
      <c r="BL101" s="542">
        <v>0</v>
      </c>
      <c r="BM101" s="542">
        <v>0</v>
      </c>
      <c r="BN101" s="542">
        <v>0</v>
      </c>
      <c r="BO101" s="501">
        <v>0</v>
      </c>
      <c r="BP101" s="501">
        <v>0</v>
      </c>
      <c r="BQ101" s="542">
        <v>0</v>
      </c>
      <c r="BR101" s="542">
        <v>0</v>
      </c>
      <c r="BS101" s="542">
        <v>0</v>
      </c>
      <c r="BT101" s="542">
        <v>0</v>
      </c>
      <c r="BU101" s="542">
        <v>0</v>
      </c>
      <c r="BV101" s="542">
        <v>0</v>
      </c>
      <c r="BW101" s="542">
        <v>0</v>
      </c>
      <c r="BX101" s="542">
        <v>0</v>
      </c>
      <c r="BY101" s="542">
        <v>0</v>
      </c>
      <c r="BZ101" s="542">
        <v>0</v>
      </c>
      <c r="CA101" s="542">
        <v>0</v>
      </c>
      <c r="CB101" s="542">
        <v>0</v>
      </c>
      <c r="CC101" s="542">
        <v>0</v>
      </c>
      <c r="CD101" s="542">
        <v>0</v>
      </c>
      <c r="CE101" s="542">
        <v>0</v>
      </c>
      <c r="CF101" s="542">
        <v>0</v>
      </c>
      <c r="CG101" s="542">
        <v>0</v>
      </c>
      <c r="CH101" s="542">
        <v>0</v>
      </c>
      <c r="CI101" s="542">
        <v>0</v>
      </c>
      <c r="CJ101" s="542">
        <v>0</v>
      </c>
      <c r="CK101" s="542">
        <v>0</v>
      </c>
      <c r="CL101" s="542">
        <v>0</v>
      </c>
      <c r="CM101" s="542">
        <v>0</v>
      </c>
      <c r="CN101" s="542">
        <v>0</v>
      </c>
      <c r="CO101" s="542">
        <v>0</v>
      </c>
      <c r="CP101" s="542">
        <v>0</v>
      </c>
      <c r="CQ101" s="542">
        <v>0</v>
      </c>
      <c r="CR101" s="542">
        <v>0</v>
      </c>
      <c r="CS101" s="542">
        <v>0</v>
      </c>
      <c r="CT101" s="542">
        <v>0</v>
      </c>
      <c r="CU101" s="542">
        <v>0</v>
      </c>
      <c r="CV101" s="542">
        <v>0</v>
      </c>
      <c r="CW101" s="542">
        <v>0</v>
      </c>
      <c r="CX101" s="543">
        <v>0</v>
      </c>
      <c r="CY101" s="543">
        <v>0</v>
      </c>
      <c r="CZ101" s="543">
        <v>0</v>
      </c>
      <c r="DA101" s="543">
        <v>0</v>
      </c>
      <c r="DB101" s="545">
        <v>0</v>
      </c>
      <c r="DC101" s="545">
        <v>0</v>
      </c>
      <c r="DD101" s="545">
        <v>0</v>
      </c>
      <c r="DE101" s="545">
        <v>0</v>
      </c>
      <c r="DF101" s="545">
        <v>0</v>
      </c>
      <c r="DG101" s="542">
        <v>0</v>
      </c>
      <c r="DH101" s="542">
        <v>0</v>
      </c>
      <c r="DI101" s="661">
        <v>0</v>
      </c>
      <c r="DJ101" s="662">
        <v>19961</v>
      </c>
      <c r="DK101" s="542">
        <v>37284990</v>
      </c>
      <c r="DL101" s="542">
        <v>19349968</v>
      </c>
      <c r="DM101" s="542">
        <v>1314951</v>
      </c>
      <c r="DN101" s="542">
        <v>0</v>
      </c>
      <c r="DO101" s="542">
        <v>0</v>
      </c>
      <c r="DP101" s="542">
        <v>0</v>
      </c>
      <c r="DQ101" s="542">
        <v>57969870</v>
      </c>
      <c r="DR101" s="542">
        <v>57969870</v>
      </c>
      <c r="DS101" s="542">
        <v>811151</v>
      </c>
      <c r="DT101" s="542">
        <v>58781021</v>
      </c>
      <c r="DU101" s="542">
        <v>58781021</v>
      </c>
      <c r="DV101" s="542">
        <v>-235691</v>
      </c>
      <c r="DW101" s="663">
        <v>58545330</v>
      </c>
      <c r="DX101" s="664">
        <v>58545330</v>
      </c>
    </row>
    <row r="102" spans="2:128" ht="12.75" thickBot="1">
      <c r="B102" s="667" t="s">
        <v>539</v>
      </c>
      <c r="C102" s="922" t="s">
        <v>663</v>
      </c>
      <c r="D102" s="668">
        <v>0</v>
      </c>
      <c r="E102" s="669">
        <v>0</v>
      </c>
      <c r="F102" s="669">
        <v>0</v>
      </c>
      <c r="G102" s="669">
        <v>0</v>
      </c>
      <c r="H102" s="509">
        <v>0</v>
      </c>
      <c r="I102" s="510">
        <f>SUM(H100:H102)</f>
        <v>0</v>
      </c>
      <c r="J102" s="672">
        <v>0</v>
      </c>
      <c r="K102" s="672">
        <v>0</v>
      </c>
      <c r="L102" s="672">
        <v>0</v>
      </c>
      <c r="M102" s="672">
        <v>0</v>
      </c>
      <c r="N102" s="672">
        <v>0</v>
      </c>
      <c r="O102" s="672">
        <v>0</v>
      </c>
      <c r="P102" s="672">
        <v>0</v>
      </c>
      <c r="Q102" s="672">
        <v>0</v>
      </c>
      <c r="R102" s="672">
        <v>0</v>
      </c>
      <c r="S102" s="672">
        <v>0</v>
      </c>
      <c r="T102" s="672">
        <v>0</v>
      </c>
      <c r="U102" s="672">
        <v>0</v>
      </c>
      <c r="V102" s="672">
        <v>0</v>
      </c>
      <c r="W102" s="673">
        <v>0</v>
      </c>
      <c r="X102" s="672">
        <v>0</v>
      </c>
      <c r="Y102" s="672">
        <v>0</v>
      </c>
      <c r="Z102" s="672">
        <v>0</v>
      </c>
      <c r="AA102" s="672">
        <v>0</v>
      </c>
      <c r="AB102" s="672">
        <v>0</v>
      </c>
      <c r="AC102" s="672">
        <v>0</v>
      </c>
      <c r="AD102" s="672">
        <v>0</v>
      </c>
      <c r="AE102" s="672">
        <v>0</v>
      </c>
      <c r="AF102" s="672">
        <v>0</v>
      </c>
      <c r="AG102" s="672">
        <v>0</v>
      </c>
      <c r="AH102" s="675">
        <v>0</v>
      </c>
      <c r="AI102" s="675">
        <v>0</v>
      </c>
      <c r="AJ102" s="675">
        <v>0</v>
      </c>
      <c r="AK102" s="672">
        <v>0</v>
      </c>
      <c r="AL102" s="672">
        <v>0</v>
      </c>
      <c r="AM102" s="672">
        <v>0</v>
      </c>
      <c r="AN102" s="672">
        <v>0</v>
      </c>
      <c r="AO102" s="672">
        <v>0</v>
      </c>
      <c r="AP102" s="672">
        <v>0</v>
      </c>
      <c r="AQ102" s="672">
        <v>0</v>
      </c>
      <c r="AR102" s="672">
        <v>0</v>
      </c>
      <c r="AS102" s="672">
        <v>0</v>
      </c>
      <c r="AT102" s="672">
        <v>0</v>
      </c>
      <c r="AU102" s="672">
        <v>0</v>
      </c>
      <c r="AV102" s="672">
        <v>0</v>
      </c>
      <c r="AW102" s="672">
        <v>0</v>
      </c>
      <c r="AX102" s="672">
        <v>0</v>
      </c>
      <c r="AY102" s="672">
        <v>0</v>
      </c>
      <c r="AZ102" s="672">
        <v>0</v>
      </c>
      <c r="BA102" s="672">
        <v>0</v>
      </c>
      <c r="BB102" s="672">
        <v>0</v>
      </c>
      <c r="BC102" s="672">
        <v>0</v>
      </c>
      <c r="BD102" s="672">
        <v>0</v>
      </c>
      <c r="BE102" s="672">
        <v>0</v>
      </c>
      <c r="BF102" s="672">
        <v>0</v>
      </c>
      <c r="BG102" s="672">
        <v>0</v>
      </c>
      <c r="BH102" s="672">
        <v>0</v>
      </c>
      <c r="BI102" s="672">
        <v>0</v>
      </c>
      <c r="BJ102" s="672">
        <v>0</v>
      </c>
      <c r="BK102" s="672">
        <v>0</v>
      </c>
      <c r="BL102" s="672">
        <v>0</v>
      </c>
      <c r="BM102" s="672">
        <v>0</v>
      </c>
      <c r="BN102" s="672">
        <v>0</v>
      </c>
      <c r="BO102" s="673">
        <v>0</v>
      </c>
      <c r="BP102" s="673">
        <v>0</v>
      </c>
      <c r="BQ102" s="672">
        <v>0</v>
      </c>
      <c r="BR102" s="672">
        <v>0</v>
      </c>
      <c r="BS102" s="672">
        <v>0</v>
      </c>
      <c r="BT102" s="672">
        <v>0</v>
      </c>
      <c r="BU102" s="672">
        <v>0</v>
      </c>
      <c r="BV102" s="672">
        <v>0</v>
      </c>
      <c r="BW102" s="672">
        <v>0</v>
      </c>
      <c r="BX102" s="672">
        <v>0</v>
      </c>
      <c r="BY102" s="672">
        <v>0</v>
      </c>
      <c r="BZ102" s="672">
        <v>0</v>
      </c>
      <c r="CA102" s="672">
        <v>0</v>
      </c>
      <c r="CB102" s="672">
        <v>0</v>
      </c>
      <c r="CC102" s="672">
        <v>0</v>
      </c>
      <c r="CD102" s="672">
        <v>0</v>
      </c>
      <c r="CE102" s="672">
        <v>0</v>
      </c>
      <c r="CF102" s="672">
        <v>0</v>
      </c>
      <c r="CG102" s="672">
        <v>0</v>
      </c>
      <c r="CH102" s="672">
        <v>0</v>
      </c>
      <c r="CI102" s="672">
        <v>0</v>
      </c>
      <c r="CJ102" s="672">
        <v>0</v>
      </c>
      <c r="CK102" s="672">
        <v>0</v>
      </c>
      <c r="CL102" s="672">
        <v>0</v>
      </c>
      <c r="CM102" s="672">
        <v>0</v>
      </c>
      <c r="CN102" s="672">
        <v>0</v>
      </c>
      <c r="CO102" s="672">
        <v>0</v>
      </c>
      <c r="CP102" s="672">
        <v>0</v>
      </c>
      <c r="CQ102" s="672">
        <v>0</v>
      </c>
      <c r="CR102" s="672">
        <v>0</v>
      </c>
      <c r="CS102" s="672">
        <v>0</v>
      </c>
      <c r="CT102" s="672">
        <v>0</v>
      </c>
      <c r="CU102" s="672">
        <v>0</v>
      </c>
      <c r="CV102" s="672">
        <v>0</v>
      </c>
      <c r="CW102" s="672">
        <v>0</v>
      </c>
      <c r="CX102" s="674">
        <v>0</v>
      </c>
      <c r="CY102" s="674">
        <v>0</v>
      </c>
      <c r="CZ102" s="674">
        <v>0</v>
      </c>
      <c r="DA102" s="674">
        <v>0</v>
      </c>
      <c r="DB102" s="676">
        <v>0</v>
      </c>
      <c r="DC102" s="676">
        <v>0</v>
      </c>
      <c r="DD102" s="676">
        <v>0</v>
      </c>
      <c r="DE102" s="676">
        <v>0</v>
      </c>
      <c r="DF102" s="676">
        <v>0</v>
      </c>
      <c r="DG102" s="672">
        <v>0</v>
      </c>
      <c r="DH102" s="672">
        <v>0</v>
      </c>
      <c r="DI102" s="693">
        <v>0</v>
      </c>
      <c r="DJ102" s="694">
        <v>0</v>
      </c>
      <c r="DK102" s="672">
        <v>19094728</v>
      </c>
      <c r="DL102" s="672">
        <v>41346056</v>
      </c>
      <c r="DM102" s="672">
        <v>0</v>
      </c>
      <c r="DN102" s="672">
        <v>0</v>
      </c>
      <c r="DO102" s="672">
        <v>0</v>
      </c>
      <c r="DP102" s="672">
        <v>0</v>
      </c>
      <c r="DQ102" s="672">
        <v>60440784</v>
      </c>
      <c r="DR102" s="672">
        <v>60440784</v>
      </c>
      <c r="DS102" s="672">
        <v>748940</v>
      </c>
      <c r="DT102" s="672">
        <v>61189724</v>
      </c>
      <c r="DU102" s="672">
        <v>61189724</v>
      </c>
      <c r="DV102" s="672">
        <v>-217615</v>
      </c>
      <c r="DW102" s="695">
        <v>60972109</v>
      </c>
      <c r="DX102" s="696">
        <v>60972109</v>
      </c>
    </row>
    <row r="103" spans="2:128" ht="12.75" thickBot="1">
      <c r="B103" s="893" t="s">
        <v>540</v>
      </c>
      <c r="C103" s="894" t="s">
        <v>664</v>
      </c>
      <c r="D103" s="497">
        <v>0</v>
      </c>
      <c r="E103" s="498">
        <v>0</v>
      </c>
      <c r="F103" s="498">
        <v>0</v>
      </c>
      <c r="G103" s="498">
        <v>2313</v>
      </c>
      <c r="H103" s="509">
        <v>48058</v>
      </c>
      <c r="I103" s="510">
        <f>H103</f>
        <v>48058</v>
      </c>
      <c r="J103" s="538">
        <v>0</v>
      </c>
      <c r="K103" s="538">
        <v>29430</v>
      </c>
      <c r="L103" s="538">
        <v>0</v>
      </c>
      <c r="M103" s="539">
        <v>186325</v>
      </c>
      <c r="N103" s="539">
        <v>3574</v>
      </c>
      <c r="O103" s="539">
        <v>7727</v>
      </c>
      <c r="P103" s="539">
        <v>0</v>
      </c>
      <c r="Q103" s="540">
        <v>5282</v>
      </c>
      <c r="R103" s="540">
        <v>34565</v>
      </c>
      <c r="S103" s="541">
        <v>33060</v>
      </c>
      <c r="T103" s="541">
        <v>13645</v>
      </c>
      <c r="U103" s="541">
        <v>58797</v>
      </c>
      <c r="V103" s="541">
        <v>68662</v>
      </c>
      <c r="W103" s="501">
        <v>43187</v>
      </c>
      <c r="X103" s="542">
        <v>1165</v>
      </c>
      <c r="Y103" s="542">
        <v>46301</v>
      </c>
      <c r="Z103" s="542">
        <v>2856</v>
      </c>
      <c r="AA103" s="542">
        <v>24022</v>
      </c>
      <c r="AB103" s="542">
        <v>0</v>
      </c>
      <c r="AC103" s="542">
        <v>0</v>
      </c>
      <c r="AD103" s="542">
        <v>110434</v>
      </c>
      <c r="AE103" s="542">
        <v>18131</v>
      </c>
      <c r="AF103" s="543">
        <v>775250</v>
      </c>
      <c r="AG103" s="543">
        <v>182645</v>
      </c>
      <c r="AH103" s="501">
        <v>46104</v>
      </c>
      <c r="AI103" s="501">
        <v>15774</v>
      </c>
      <c r="AJ103" s="501">
        <v>1847</v>
      </c>
      <c r="AK103" s="545">
        <v>1067</v>
      </c>
      <c r="AL103" s="545">
        <v>45027</v>
      </c>
      <c r="AM103" s="545">
        <v>153</v>
      </c>
      <c r="AN103" s="545">
        <v>29905</v>
      </c>
      <c r="AO103" s="546">
        <v>16658</v>
      </c>
      <c r="AP103" s="546">
        <v>36132</v>
      </c>
      <c r="AQ103" s="546">
        <v>9141</v>
      </c>
      <c r="AR103" s="546">
        <v>4743</v>
      </c>
      <c r="AS103" s="547">
        <v>219863</v>
      </c>
      <c r="AT103" s="547">
        <v>24209</v>
      </c>
      <c r="AU103" s="548">
        <v>176210</v>
      </c>
      <c r="AV103" s="548">
        <v>93657</v>
      </c>
      <c r="AW103" s="549">
        <v>51323</v>
      </c>
      <c r="AX103" s="549">
        <v>72802</v>
      </c>
      <c r="AY103" s="549">
        <v>135710</v>
      </c>
      <c r="AZ103" s="549">
        <v>1876</v>
      </c>
      <c r="BA103" s="550">
        <v>39652</v>
      </c>
      <c r="BB103" s="550">
        <v>17241</v>
      </c>
      <c r="BC103" s="550">
        <v>7686</v>
      </c>
      <c r="BD103" s="550">
        <v>758</v>
      </c>
      <c r="BE103" s="551">
        <v>2533</v>
      </c>
      <c r="BF103" s="551">
        <v>5</v>
      </c>
      <c r="BG103" s="552">
        <v>10126</v>
      </c>
      <c r="BH103" s="552">
        <v>10195</v>
      </c>
      <c r="BI103" s="553">
        <v>0</v>
      </c>
      <c r="BJ103" s="553">
        <v>0</v>
      </c>
      <c r="BK103" s="553">
        <v>1571</v>
      </c>
      <c r="BL103" s="553">
        <v>138173</v>
      </c>
      <c r="BM103" s="553">
        <v>1195</v>
      </c>
      <c r="BN103" s="554">
        <v>3994</v>
      </c>
      <c r="BO103" s="501">
        <v>17334</v>
      </c>
      <c r="BP103" s="501">
        <v>7861</v>
      </c>
      <c r="BQ103" s="555">
        <v>129652</v>
      </c>
      <c r="BR103" s="555">
        <v>119625</v>
      </c>
      <c r="BS103" s="555">
        <v>152653</v>
      </c>
      <c r="BT103" s="555">
        <v>38411</v>
      </c>
      <c r="BU103" s="556">
        <v>279403</v>
      </c>
      <c r="BV103" s="556">
        <v>55170</v>
      </c>
      <c r="BW103" s="557">
        <v>274203</v>
      </c>
      <c r="BX103" s="557">
        <v>77512</v>
      </c>
      <c r="BY103" s="416">
        <v>444527</v>
      </c>
      <c r="BZ103" s="416">
        <v>969742</v>
      </c>
      <c r="CA103" s="538">
        <v>62119</v>
      </c>
      <c r="CB103" s="538">
        <v>87519</v>
      </c>
      <c r="CC103" s="538">
        <v>0</v>
      </c>
      <c r="CD103" s="539">
        <v>9276</v>
      </c>
      <c r="CE103" s="539">
        <v>385418</v>
      </c>
      <c r="CF103" s="539">
        <v>0</v>
      </c>
      <c r="CG103" s="539">
        <v>83100</v>
      </c>
      <c r="CH103" s="539">
        <v>2818</v>
      </c>
      <c r="CI103" s="539">
        <v>4270</v>
      </c>
      <c r="CJ103" s="539">
        <v>89334</v>
      </c>
      <c r="CK103" s="539">
        <v>142495</v>
      </c>
      <c r="CL103" s="540">
        <v>150250</v>
      </c>
      <c r="CM103" s="540">
        <v>42226</v>
      </c>
      <c r="CN103" s="540">
        <v>50765</v>
      </c>
      <c r="CO103" s="540">
        <v>295</v>
      </c>
      <c r="CP103" s="540">
        <v>45281</v>
      </c>
      <c r="CQ103" s="416">
        <v>1194</v>
      </c>
      <c r="CR103" s="541">
        <v>98298</v>
      </c>
      <c r="CS103" s="541">
        <v>263798</v>
      </c>
      <c r="CT103" s="542">
        <v>635288</v>
      </c>
      <c r="CU103" s="542">
        <v>1616</v>
      </c>
      <c r="CV103" s="542">
        <v>26394</v>
      </c>
      <c r="CW103" s="416">
        <v>0</v>
      </c>
      <c r="CX103" s="543">
        <v>158254</v>
      </c>
      <c r="CY103" s="543">
        <v>154297</v>
      </c>
      <c r="CZ103" s="543">
        <v>118301</v>
      </c>
      <c r="DA103" s="543">
        <v>359085</v>
      </c>
      <c r="DB103" s="545">
        <v>1312744</v>
      </c>
      <c r="DC103" s="545">
        <v>138394</v>
      </c>
      <c r="DD103" s="545">
        <v>38862</v>
      </c>
      <c r="DE103" s="545">
        <v>54394</v>
      </c>
      <c r="DF103" s="545">
        <v>67286</v>
      </c>
      <c r="DG103" s="416">
        <v>0</v>
      </c>
      <c r="DH103" s="416">
        <v>14709</v>
      </c>
      <c r="DI103" s="897">
        <v>10074932</v>
      </c>
      <c r="DJ103" s="418">
        <v>0</v>
      </c>
      <c r="DK103" s="416">
        <v>35270476</v>
      </c>
      <c r="DL103" s="416">
        <v>0</v>
      </c>
      <c r="DM103" s="416">
        <v>0</v>
      </c>
      <c r="DN103" s="416">
        <v>0</v>
      </c>
      <c r="DO103" s="416">
        <v>0</v>
      </c>
      <c r="DP103" s="416">
        <v>0</v>
      </c>
      <c r="DQ103" s="416">
        <v>35270476</v>
      </c>
      <c r="DR103" s="416">
        <v>45345408</v>
      </c>
      <c r="DS103" s="416">
        <v>1661036</v>
      </c>
      <c r="DT103" s="416">
        <v>36931512</v>
      </c>
      <c r="DU103" s="416">
        <v>47006444</v>
      </c>
      <c r="DV103" s="416">
        <v>-785506</v>
      </c>
      <c r="DW103" s="419">
        <v>36146006</v>
      </c>
      <c r="DX103" s="898">
        <v>46220938</v>
      </c>
    </row>
    <row r="104" spans="2:128">
      <c r="B104" s="697" t="s">
        <v>541</v>
      </c>
      <c r="C104" s="698" t="s">
        <v>721</v>
      </c>
      <c r="D104" s="497">
        <v>6055</v>
      </c>
      <c r="E104" s="498">
        <v>0</v>
      </c>
      <c r="F104" s="498">
        <v>34707</v>
      </c>
      <c r="G104" s="498">
        <v>286</v>
      </c>
      <c r="H104" s="499">
        <v>12986</v>
      </c>
      <c r="I104" s="500"/>
      <c r="J104" s="543">
        <v>0</v>
      </c>
      <c r="K104" s="543">
        <v>46301</v>
      </c>
      <c r="L104" s="543">
        <v>0</v>
      </c>
      <c r="M104" s="543">
        <v>1776053</v>
      </c>
      <c r="N104" s="543">
        <v>77927</v>
      </c>
      <c r="O104" s="543">
        <v>19414</v>
      </c>
      <c r="P104" s="543">
        <v>0</v>
      </c>
      <c r="Q104" s="543">
        <v>15033</v>
      </c>
      <c r="R104" s="543">
        <v>79817</v>
      </c>
      <c r="S104" s="543">
        <v>90533</v>
      </c>
      <c r="T104" s="543">
        <v>187916</v>
      </c>
      <c r="U104" s="543">
        <v>357880</v>
      </c>
      <c r="V104" s="543">
        <v>1199538</v>
      </c>
      <c r="W104" s="501">
        <v>75177</v>
      </c>
      <c r="X104" s="543">
        <v>4566</v>
      </c>
      <c r="Y104" s="543">
        <v>168617</v>
      </c>
      <c r="Z104" s="543">
        <v>966</v>
      </c>
      <c r="AA104" s="543">
        <v>32280</v>
      </c>
      <c r="AB104" s="543">
        <v>0</v>
      </c>
      <c r="AC104" s="543">
        <v>0</v>
      </c>
      <c r="AD104" s="543">
        <v>1182592</v>
      </c>
      <c r="AE104" s="543">
        <v>552576</v>
      </c>
      <c r="AF104" s="543">
        <v>434076</v>
      </c>
      <c r="AG104" s="543">
        <v>126496</v>
      </c>
      <c r="AH104" s="699">
        <v>266449</v>
      </c>
      <c r="AI104" s="699">
        <v>64176</v>
      </c>
      <c r="AJ104" s="699">
        <v>27680</v>
      </c>
      <c r="AK104" s="543">
        <v>2417</v>
      </c>
      <c r="AL104" s="543">
        <v>73645</v>
      </c>
      <c r="AM104" s="543">
        <v>1050</v>
      </c>
      <c r="AN104" s="543">
        <v>128633</v>
      </c>
      <c r="AO104" s="543">
        <v>11509</v>
      </c>
      <c r="AP104" s="543">
        <v>79342</v>
      </c>
      <c r="AQ104" s="543">
        <v>12763</v>
      </c>
      <c r="AR104" s="543">
        <v>4117</v>
      </c>
      <c r="AS104" s="543">
        <v>980389</v>
      </c>
      <c r="AT104" s="543">
        <v>101719</v>
      </c>
      <c r="AU104" s="543">
        <v>582619</v>
      </c>
      <c r="AV104" s="543">
        <v>154586</v>
      </c>
      <c r="AW104" s="543">
        <v>118944</v>
      </c>
      <c r="AX104" s="543">
        <v>215228</v>
      </c>
      <c r="AY104" s="543">
        <v>161594</v>
      </c>
      <c r="AZ104" s="543">
        <v>5507</v>
      </c>
      <c r="BA104" s="543">
        <v>216698</v>
      </c>
      <c r="BB104" s="543">
        <v>157696</v>
      </c>
      <c r="BC104" s="543">
        <v>71850</v>
      </c>
      <c r="BD104" s="543">
        <v>10469</v>
      </c>
      <c r="BE104" s="543">
        <v>13398</v>
      </c>
      <c r="BF104" s="543">
        <v>39</v>
      </c>
      <c r="BG104" s="543">
        <v>130610</v>
      </c>
      <c r="BH104" s="543">
        <v>43615</v>
      </c>
      <c r="BI104" s="543">
        <v>0</v>
      </c>
      <c r="BJ104" s="543">
        <v>0</v>
      </c>
      <c r="BK104" s="543">
        <v>18051</v>
      </c>
      <c r="BL104" s="543">
        <v>281829</v>
      </c>
      <c r="BM104" s="543">
        <v>3133</v>
      </c>
      <c r="BN104" s="543">
        <v>50449</v>
      </c>
      <c r="BO104" s="501">
        <v>181401</v>
      </c>
      <c r="BP104" s="501">
        <v>471</v>
      </c>
      <c r="BQ104" s="543">
        <v>452369</v>
      </c>
      <c r="BR104" s="543">
        <v>22271</v>
      </c>
      <c r="BS104" s="543">
        <v>111025</v>
      </c>
      <c r="BT104" s="543">
        <v>30819</v>
      </c>
      <c r="BU104" s="543">
        <v>1082434</v>
      </c>
      <c r="BV104" s="543">
        <v>198150</v>
      </c>
      <c r="BW104" s="543">
        <v>82807</v>
      </c>
      <c r="BX104" s="543">
        <v>22779</v>
      </c>
      <c r="BY104" s="543">
        <v>7868989</v>
      </c>
      <c r="BZ104" s="543">
        <v>9209718</v>
      </c>
      <c r="CA104" s="543">
        <v>828626</v>
      </c>
      <c r="CB104" s="543">
        <v>435671</v>
      </c>
      <c r="CC104" s="543">
        <v>0</v>
      </c>
      <c r="CD104" s="543">
        <v>111765</v>
      </c>
      <c r="CE104" s="543">
        <v>930946</v>
      </c>
      <c r="CF104" s="543">
        <v>0</v>
      </c>
      <c r="CG104" s="543">
        <v>193339</v>
      </c>
      <c r="CH104" s="543">
        <v>293686</v>
      </c>
      <c r="CI104" s="543">
        <v>7794</v>
      </c>
      <c r="CJ104" s="543">
        <v>10972</v>
      </c>
      <c r="CK104" s="543">
        <v>569605</v>
      </c>
      <c r="CL104" s="543">
        <v>2124445</v>
      </c>
      <c r="CM104" s="543">
        <v>219612</v>
      </c>
      <c r="CN104" s="543">
        <v>1415291</v>
      </c>
      <c r="CO104" s="543">
        <v>30828</v>
      </c>
      <c r="CP104" s="543">
        <v>854967</v>
      </c>
      <c r="CQ104" s="543">
        <v>130075</v>
      </c>
      <c r="CR104" s="543">
        <v>581986</v>
      </c>
      <c r="CS104" s="543">
        <v>129346</v>
      </c>
      <c r="CT104" s="543">
        <v>589435</v>
      </c>
      <c r="CU104" s="543">
        <v>40164</v>
      </c>
      <c r="CV104" s="543">
        <v>52377</v>
      </c>
      <c r="CW104" s="543">
        <v>153729</v>
      </c>
      <c r="CX104" s="543">
        <v>60859</v>
      </c>
      <c r="CY104" s="543">
        <v>529656</v>
      </c>
      <c r="CZ104" s="543">
        <v>163188</v>
      </c>
      <c r="DA104" s="543">
        <v>1404500</v>
      </c>
      <c r="DB104" s="545">
        <v>1099210</v>
      </c>
      <c r="DC104" s="545">
        <v>651121</v>
      </c>
      <c r="DD104" s="545">
        <v>102402</v>
      </c>
      <c r="DE104" s="545">
        <v>258650</v>
      </c>
      <c r="DF104" s="545">
        <v>346028</v>
      </c>
      <c r="DG104" s="543">
        <v>0</v>
      </c>
      <c r="DH104" s="543">
        <v>30885</v>
      </c>
      <c r="DI104" s="700">
        <v>44086387</v>
      </c>
      <c r="DJ104" s="701">
        <v>0</v>
      </c>
      <c r="DK104" s="543">
        <v>36995</v>
      </c>
      <c r="DL104" s="543">
        <v>0</v>
      </c>
      <c r="DM104" s="543">
        <v>0</v>
      </c>
      <c r="DN104" s="543">
        <v>0</v>
      </c>
      <c r="DO104" s="543">
        <v>0</v>
      </c>
      <c r="DP104" s="543">
        <v>0</v>
      </c>
      <c r="DQ104" s="543">
        <v>36995</v>
      </c>
      <c r="DR104" s="543">
        <v>44123382</v>
      </c>
      <c r="DS104" s="543">
        <v>798034</v>
      </c>
      <c r="DT104" s="543">
        <v>835029</v>
      </c>
      <c r="DU104" s="543">
        <v>44921416</v>
      </c>
      <c r="DV104" s="543">
        <v>-1319272</v>
      </c>
      <c r="DW104" s="702">
        <v>-484243</v>
      </c>
      <c r="DX104" s="703">
        <v>43602144</v>
      </c>
    </row>
    <row r="105" spans="2:128">
      <c r="B105" s="697" t="s">
        <v>542</v>
      </c>
      <c r="C105" s="923" t="s">
        <v>666</v>
      </c>
      <c r="D105" s="497">
        <v>99487</v>
      </c>
      <c r="E105" s="498">
        <v>26318</v>
      </c>
      <c r="F105" s="498">
        <v>55444</v>
      </c>
      <c r="G105" s="498">
        <v>74350</v>
      </c>
      <c r="H105" s="507">
        <v>7724</v>
      </c>
      <c r="I105" s="508"/>
      <c r="J105" s="543">
        <v>0</v>
      </c>
      <c r="K105" s="543">
        <v>148869</v>
      </c>
      <c r="L105" s="543">
        <v>0</v>
      </c>
      <c r="M105" s="543">
        <v>1076714</v>
      </c>
      <c r="N105" s="543">
        <v>15539</v>
      </c>
      <c r="O105" s="543">
        <v>29375</v>
      </c>
      <c r="P105" s="543">
        <v>0</v>
      </c>
      <c r="Q105" s="543">
        <v>65777</v>
      </c>
      <c r="R105" s="543">
        <v>112354</v>
      </c>
      <c r="S105" s="543">
        <v>274020</v>
      </c>
      <c r="T105" s="543">
        <v>163843</v>
      </c>
      <c r="U105" s="543">
        <v>234815</v>
      </c>
      <c r="V105" s="543">
        <v>477858</v>
      </c>
      <c r="W105" s="501">
        <v>392086</v>
      </c>
      <c r="X105" s="543">
        <v>1630</v>
      </c>
      <c r="Y105" s="543">
        <v>474730</v>
      </c>
      <c r="Z105" s="543">
        <v>7836</v>
      </c>
      <c r="AA105" s="543">
        <v>88489</v>
      </c>
      <c r="AB105" s="543">
        <v>0</v>
      </c>
      <c r="AC105" s="543">
        <v>0</v>
      </c>
      <c r="AD105" s="543">
        <v>74665</v>
      </c>
      <c r="AE105" s="543">
        <v>46288</v>
      </c>
      <c r="AF105" s="543">
        <v>1302166</v>
      </c>
      <c r="AG105" s="543">
        <v>2538109</v>
      </c>
      <c r="AH105" s="699">
        <v>467801</v>
      </c>
      <c r="AI105" s="699">
        <v>109913</v>
      </c>
      <c r="AJ105" s="699">
        <v>17362</v>
      </c>
      <c r="AK105" s="543">
        <v>8111</v>
      </c>
      <c r="AL105" s="543">
        <v>585157</v>
      </c>
      <c r="AM105" s="543">
        <v>1764</v>
      </c>
      <c r="AN105" s="543">
        <v>698844</v>
      </c>
      <c r="AO105" s="543">
        <v>45995</v>
      </c>
      <c r="AP105" s="543">
        <v>185844</v>
      </c>
      <c r="AQ105" s="543">
        <v>54455</v>
      </c>
      <c r="AR105" s="543">
        <v>21977</v>
      </c>
      <c r="AS105" s="543">
        <v>1303455</v>
      </c>
      <c r="AT105" s="543">
        <v>447577</v>
      </c>
      <c r="AU105" s="543">
        <v>1057453</v>
      </c>
      <c r="AV105" s="543">
        <v>768106</v>
      </c>
      <c r="AW105" s="543">
        <v>472889</v>
      </c>
      <c r="AX105" s="543">
        <v>929810</v>
      </c>
      <c r="AY105" s="543">
        <v>699870</v>
      </c>
      <c r="AZ105" s="543">
        <v>9668</v>
      </c>
      <c r="BA105" s="543">
        <v>1053847</v>
      </c>
      <c r="BB105" s="543">
        <v>329913</v>
      </c>
      <c r="BC105" s="543">
        <v>186318</v>
      </c>
      <c r="BD105" s="543">
        <v>9556</v>
      </c>
      <c r="BE105" s="543">
        <v>29466</v>
      </c>
      <c r="BF105" s="543">
        <v>61</v>
      </c>
      <c r="BG105" s="543">
        <v>328333</v>
      </c>
      <c r="BH105" s="543">
        <v>108208</v>
      </c>
      <c r="BI105" s="543">
        <v>0</v>
      </c>
      <c r="BJ105" s="543">
        <v>0</v>
      </c>
      <c r="BK105" s="543">
        <v>29239</v>
      </c>
      <c r="BL105" s="543">
        <v>3313983</v>
      </c>
      <c r="BM105" s="543">
        <v>48611</v>
      </c>
      <c r="BN105" s="543">
        <v>74617</v>
      </c>
      <c r="BO105" s="501">
        <v>282128</v>
      </c>
      <c r="BP105" s="501">
        <v>56461</v>
      </c>
      <c r="BQ105" s="543">
        <v>3431831</v>
      </c>
      <c r="BR105" s="543">
        <v>446424</v>
      </c>
      <c r="BS105" s="543">
        <v>3234537</v>
      </c>
      <c r="BT105" s="543">
        <v>1252275</v>
      </c>
      <c r="BU105" s="543">
        <v>2700438</v>
      </c>
      <c r="BV105" s="543">
        <v>185870</v>
      </c>
      <c r="BW105" s="543">
        <v>52042</v>
      </c>
      <c r="BX105" s="543">
        <v>399109</v>
      </c>
      <c r="BY105" s="543">
        <v>5636401</v>
      </c>
      <c r="BZ105" s="543">
        <v>8835449</v>
      </c>
      <c r="CA105" s="543">
        <v>144005</v>
      </c>
      <c r="CB105" s="543">
        <v>47167</v>
      </c>
      <c r="CC105" s="543">
        <v>0</v>
      </c>
      <c r="CD105" s="543">
        <v>27128</v>
      </c>
      <c r="CE105" s="543">
        <v>2288168</v>
      </c>
      <c r="CF105" s="543">
        <v>12948217</v>
      </c>
      <c r="CG105" s="543">
        <v>308126</v>
      </c>
      <c r="CH105" s="543">
        <v>2116218</v>
      </c>
      <c r="CI105" s="543">
        <v>99595</v>
      </c>
      <c r="CJ105" s="543">
        <v>345099</v>
      </c>
      <c r="CK105" s="543">
        <v>572065</v>
      </c>
      <c r="CL105" s="543">
        <v>1792812</v>
      </c>
      <c r="CM105" s="543">
        <v>239694</v>
      </c>
      <c r="CN105" s="543">
        <v>1569469</v>
      </c>
      <c r="CO105" s="543">
        <v>61281</v>
      </c>
      <c r="CP105" s="543">
        <v>219866</v>
      </c>
      <c r="CQ105" s="543">
        <v>3662617</v>
      </c>
      <c r="CR105" s="543">
        <v>855539</v>
      </c>
      <c r="CS105" s="543">
        <v>945512</v>
      </c>
      <c r="CT105" s="543">
        <v>4120205</v>
      </c>
      <c r="CU105" s="543">
        <v>414674</v>
      </c>
      <c r="CV105" s="543">
        <v>800285</v>
      </c>
      <c r="CW105" s="543">
        <v>362174</v>
      </c>
      <c r="CX105" s="543">
        <v>44597</v>
      </c>
      <c r="CY105" s="543">
        <v>2750665</v>
      </c>
      <c r="CZ105" s="543">
        <v>452391</v>
      </c>
      <c r="DA105" s="543">
        <v>4278436</v>
      </c>
      <c r="DB105" s="545">
        <v>826813</v>
      </c>
      <c r="DC105" s="545">
        <v>145597</v>
      </c>
      <c r="DD105" s="545">
        <v>58531</v>
      </c>
      <c r="DE105" s="545">
        <v>62744</v>
      </c>
      <c r="DF105" s="545">
        <v>161366</v>
      </c>
      <c r="DG105" s="543">
        <v>0</v>
      </c>
      <c r="DH105" s="543">
        <v>56359</v>
      </c>
      <c r="DI105" s="700">
        <v>90477069</v>
      </c>
      <c r="DJ105" s="701">
        <v>222025</v>
      </c>
      <c r="DK105" s="543">
        <v>3623969</v>
      </c>
      <c r="DL105" s="543">
        <v>0</v>
      </c>
      <c r="DM105" s="543">
        <v>0</v>
      </c>
      <c r="DN105" s="543">
        <v>0</v>
      </c>
      <c r="DO105" s="543">
        <v>0</v>
      </c>
      <c r="DP105" s="543">
        <v>0</v>
      </c>
      <c r="DQ105" s="543">
        <v>3845994</v>
      </c>
      <c r="DR105" s="543">
        <v>94323063</v>
      </c>
      <c r="DS105" s="543">
        <v>1869322</v>
      </c>
      <c r="DT105" s="543">
        <v>5715316</v>
      </c>
      <c r="DU105" s="543">
        <v>96192385</v>
      </c>
      <c r="DV105" s="543">
        <v>-312503</v>
      </c>
      <c r="DW105" s="702">
        <v>5402813</v>
      </c>
      <c r="DX105" s="703">
        <v>95879882</v>
      </c>
    </row>
    <row r="106" spans="2:128">
      <c r="B106" s="924" t="s">
        <v>543</v>
      </c>
      <c r="C106" s="925" t="s">
        <v>722</v>
      </c>
      <c r="D106" s="571">
        <v>300055</v>
      </c>
      <c r="E106" s="572">
        <v>107022</v>
      </c>
      <c r="F106" s="572">
        <v>149660</v>
      </c>
      <c r="G106" s="572">
        <v>128381</v>
      </c>
      <c r="H106" s="573">
        <v>60258</v>
      </c>
      <c r="I106" s="574"/>
      <c r="J106" s="579">
        <v>0</v>
      </c>
      <c r="K106" s="579">
        <v>183815</v>
      </c>
      <c r="L106" s="579">
        <v>0</v>
      </c>
      <c r="M106" s="579">
        <v>994807</v>
      </c>
      <c r="N106" s="579">
        <v>17572</v>
      </c>
      <c r="O106" s="579">
        <v>59544</v>
      </c>
      <c r="P106" s="579">
        <v>0</v>
      </c>
      <c r="Q106" s="579">
        <v>36173</v>
      </c>
      <c r="R106" s="579">
        <v>91150</v>
      </c>
      <c r="S106" s="579">
        <v>888121</v>
      </c>
      <c r="T106" s="579">
        <v>44991</v>
      </c>
      <c r="U106" s="579">
        <v>318988</v>
      </c>
      <c r="V106" s="579">
        <v>269600</v>
      </c>
      <c r="W106" s="517">
        <v>233245</v>
      </c>
      <c r="X106" s="579">
        <v>8988</v>
      </c>
      <c r="Y106" s="579">
        <v>813085</v>
      </c>
      <c r="Z106" s="579">
        <v>20112</v>
      </c>
      <c r="AA106" s="579">
        <v>302636</v>
      </c>
      <c r="AB106" s="579">
        <v>0</v>
      </c>
      <c r="AC106" s="579">
        <v>0</v>
      </c>
      <c r="AD106" s="579">
        <v>156078</v>
      </c>
      <c r="AE106" s="579">
        <v>49123</v>
      </c>
      <c r="AF106" s="579">
        <v>3658085</v>
      </c>
      <c r="AG106" s="579">
        <v>3330359</v>
      </c>
      <c r="AH106" s="926">
        <v>502744</v>
      </c>
      <c r="AI106" s="926">
        <v>141036</v>
      </c>
      <c r="AJ106" s="926">
        <v>9217</v>
      </c>
      <c r="AK106" s="579">
        <v>16073</v>
      </c>
      <c r="AL106" s="579">
        <v>431537</v>
      </c>
      <c r="AM106" s="579">
        <v>1308</v>
      </c>
      <c r="AN106" s="579">
        <v>635556</v>
      </c>
      <c r="AO106" s="579">
        <v>125502</v>
      </c>
      <c r="AP106" s="579">
        <v>176892</v>
      </c>
      <c r="AQ106" s="579">
        <v>126427</v>
      </c>
      <c r="AR106" s="579">
        <v>7875</v>
      </c>
      <c r="AS106" s="579">
        <v>7472238</v>
      </c>
      <c r="AT106" s="579">
        <v>547028</v>
      </c>
      <c r="AU106" s="579">
        <v>1977965</v>
      </c>
      <c r="AV106" s="579">
        <v>518118</v>
      </c>
      <c r="AW106" s="579">
        <v>274862</v>
      </c>
      <c r="AX106" s="579">
        <v>260205</v>
      </c>
      <c r="AY106" s="579">
        <v>217030</v>
      </c>
      <c r="AZ106" s="579">
        <v>8935</v>
      </c>
      <c r="BA106" s="579">
        <v>283989</v>
      </c>
      <c r="BB106" s="579">
        <v>173893</v>
      </c>
      <c r="BC106" s="579">
        <v>54551</v>
      </c>
      <c r="BD106" s="579">
        <v>6551</v>
      </c>
      <c r="BE106" s="579">
        <v>11449</v>
      </c>
      <c r="BF106" s="579">
        <v>21</v>
      </c>
      <c r="BG106" s="579">
        <v>419705</v>
      </c>
      <c r="BH106" s="579">
        <v>104379</v>
      </c>
      <c r="BI106" s="579">
        <v>0</v>
      </c>
      <c r="BJ106" s="579">
        <v>0</v>
      </c>
      <c r="BK106" s="579">
        <v>23669</v>
      </c>
      <c r="BL106" s="579">
        <v>381718</v>
      </c>
      <c r="BM106" s="579">
        <v>6785</v>
      </c>
      <c r="BN106" s="579">
        <v>22617</v>
      </c>
      <c r="BO106" s="517">
        <v>33976</v>
      </c>
      <c r="BP106" s="517">
        <v>10145</v>
      </c>
      <c r="BQ106" s="579">
        <v>367746</v>
      </c>
      <c r="BR106" s="579">
        <v>505215</v>
      </c>
      <c r="BS106" s="579">
        <v>896235</v>
      </c>
      <c r="BT106" s="579">
        <v>247371</v>
      </c>
      <c r="BU106" s="579">
        <v>9448127</v>
      </c>
      <c r="BV106" s="579">
        <v>83446</v>
      </c>
      <c r="BW106" s="579">
        <v>563052</v>
      </c>
      <c r="BX106" s="579">
        <v>699877</v>
      </c>
      <c r="BY106" s="579">
        <v>414924</v>
      </c>
      <c r="BZ106" s="579">
        <v>1027565</v>
      </c>
      <c r="CA106" s="579">
        <v>12458</v>
      </c>
      <c r="CB106" s="579">
        <v>13534</v>
      </c>
      <c r="CC106" s="579">
        <v>0</v>
      </c>
      <c r="CD106" s="579">
        <v>53985</v>
      </c>
      <c r="CE106" s="579">
        <v>10821508</v>
      </c>
      <c r="CF106" s="579">
        <v>21237829</v>
      </c>
      <c r="CG106" s="579">
        <v>78317</v>
      </c>
      <c r="CH106" s="579">
        <v>464664</v>
      </c>
      <c r="CI106" s="579">
        <v>93056</v>
      </c>
      <c r="CJ106" s="579">
        <v>166788</v>
      </c>
      <c r="CK106" s="579">
        <v>498983</v>
      </c>
      <c r="CL106" s="579">
        <v>863094</v>
      </c>
      <c r="CM106" s="579">
        <v>151985</v>
      </c>
      <c r="CN106" s="579">
        <v>432262</v>
      </c>
      <c r="CO106" s="579">
        <v>12292</v>
      </c>
      <c r="CP106" s="579">
        <v>63487</v>
      </c>
      <c r="CQ106" s="579">
        <v>618702</v>
      </c>
      <c r="CR106" s="579">
        <v>620467</v>
      </c>
      <c r="CS106" s="579">
        <v>1106549</v>
      </c>
      <c r="CT106" s="579">
        <v>880067</v>
      </c>
      <c r="CU106" s="579">
        <v>232020</v>
      </c>
      <c r="CV106" s="579">
        <v>118740</v>
      </c>
      <c r="CW106" s="579">
        <v>463875</v>
      </c>
      <c r="CX106" s="579">
        <v>32975</v>
      </c>
      <c r="CY106" s="579">
        <v>8384768</v>
      </c>
      <c r="CZ106" s="579">
        <v>277191</v>
      </c>
      <c r="DA106" s="579">
        <v>404604</v>
      </c>
      <c r="DB106" s="581">
        <v>860998</v>
      </c>
      <c r="DC106" s="581">
        <v>284195</v>
      </c>
      <c r="DD106" s="581">
        <v>44719</v>
      </c>
      <c r="DE106" s="581">
        <v>264359</v>
      </c>
      <c r="DF106" s="581">
        <v>66022</v>
      </c>
      <c r="DG106" s="579">
        <v>0</v>
      </c>
      <c r="DH106" s="579">
        <v>29485</v>
      </c>
      <c r="DI106" s="927">
        <v>91113380</v>
      </c>
      <c r="DJ106" s="928">
        <v>39625</v>
      </c>
      <c r="DK106" s="579">
        <v>24970680</v>
      </c>
      <c r="DL106" s="579">
        <v>0</v>
      </c>
      <c r="DM106" s="579">
        <v>0</v>
      </c>
      <c r="DN106" s="579">
        <v>0</v>
      </c>
      <c r="DO106" s="579">
        <v>0</v>
      </c>
      <c r="DP106" s="579">
        <v>0</v>
      </c>
      <c r="DQ106" s="579">
        <v>25010305</v>
      </c>
      <c r="DR106" s="579">
        <v>116123685</v>
      </c>
      <c r="DS106" s="579">
        <v>2042436</v>
      </c>
      <c r="DT106" s="579">
        <v>27052741</v>
      </c>
      <c r="DU106" s="579">
        <v>118166121</v>
      </c>
      <c r="DV106" s="579">
        <v>-594474</v>
      </c>
      <c r="DW106" s="929">
        <v>26458267</v>
      </c>
      <c r="DX106" s="930">
        <v>117571647</v>
      </c>
    </row>
    <row r="107" spans="2:128" ht="12.75" thickBot="1">
      <c r="B107" s="697" t="s">
        <v>544</v>
      </c>
      <c r="C107" s="698" t="s">
        <v>668</v>
      </c>
      <c r="D107" s="497">
        <v>5152</v>
      </c>
      <c r="E107" s="498">
        <v>4337</v>
      </c>
      <c r="F107" s="498">
        <v>39683</v>
      </c>
      <c r="G107" s="498">
        <v>95</v>
      </c>
      <c r="H107" s="509">
        <v>53351</v>
      </c>
      <c r="I107" s="510">
        <f>SUM(H104:H107)</f>
        <v>134319</v>
      </c>
      <c r="J107" s="543">
        <v>0</v>
      </c>
      <c r="K107" s="543">
        <v>120402</v>
      </c>
      <c r="L107" s="543">
        <v>0</v>
      </c>
      <c r="M107" s="543">
        <v>1055726</v>
      </c>
      <c r="N107" s="543">
        <v>8855</v>
      </c>
      <c r="O107" s="543">
        <v>22507</v>
      </c>
      <c r="P107" s="543">
        <v>0</v>
      </c>
      <c r="Q107" s="543">
        <v>25157</v>
      </c>
      <c r="R107" s="543">
        <v>207914</v>
      </c>
      <c r="S107" s="543">
        <v>65513</v>
      </c>
      <c r="T107" s="543">
        <v>168384</v>
      </c>
      <c r="U107" s="543">
        <v>135470</v>
      </c>
      <c r="V107" s="543">
        <v>733022</v>
      </c>
      <c r="W107" s="501">
        <v>921619</v>
      </c>
      <c r="X107" s="543">
        <v>3337</v>
      </c>
      <c r="Y107" s="543">
        <v>331164</v>
      </c>
      <c r="Z107" s="543">
        <v>5834</v>
      </c>
      <c r="AA107" s="543">
        <v>86347</v>
      </c>
      <c r="AB107" s="543">
        <v>0</v>
      </c>
      <c r="AC107" s="543">
        <v>0</v>
      </c>
      <c r="AD107" s="543">
        <v>278064</v>
      </c>
      <c r="AE107" s="543">
        <v>59739</v>
      </c>
      <c r="AF107" s="543">
        <v>525971</v>
      </c>
      <c r="AG107" s="543">
        <v>486563</v>
      </c>
      <c r="AH107" s="699">
        <v>438856</v>
      </c>
      <c r="AI107" s="699">
        <v>79926</v>
      </c>
      <c r="AJ107" s="699">
        <v>22656</v>
      </c>
      <c r="AK107" s="543">
        <v>10901</v>
      </c>
      <c r="AL107" s="543">
        <v>389085</v>
      </c>
      <c r="AM107" s="543">
        <v>346</v>
      </c>
      <c r="AN107" s="543">
        <v>316099</v>
      </c>
      <c r="AO107" s="543">
        <v>20759</v>
      </c>
      <c r="AP107" s="543">
        <v>100212</v>
      </c>
      <c r="AQ107" s="543">
        <v>39656</v>
      </c>
      <c r="AR107" s="543">
        <v>7281</v>
      </c>
      <c r="AS107" s="543">
        <v>2622241</v>
      </c>
      <c r="AT107" s="543">
        <v>225637</v>
      </c>
      <c r="AU107" s="543">
        <v>898830</v>
      </c>
      <c r="AV107" s="543">
        <v>384307</v>
      </c>
      <c r="AW107" s="543">
        <v>239601</v>
      </c>
      <c r="AX107" s="543">
        <v>412751</v>
      </c>
      <c r="AY107" s="543">
        <v>251730</v>
      </c>
      <c r="AZ107" s="543">
        <v>4907</v>
      </c>
      <c r="BA107" s="543">
        <v>384025</v>
      </c>
      <c r="BB107" s="543">
        <v>319974</v>
      </c>
      <c r="BC107" s="543">
        <v>104854</v>
      </c>
      <c r="BD107" s="543">
        <v>9596</v>
      </c>
      <c r="BE107" s="543">
        <v>10155</v>
      </c>
      <c r="BF107" s="543">
        <v>39</v>
      </c>
      <c r="BG107" s="543">
        <v>196970</v>
      </c>
      <c r="BH107" s="543">
        <v>93482</v>
      </c>
      <c r="BI107" s="543">
        <v>0</v>
      </c>
      <c r="BJ107" s="543">
        <v>0</v>
      </c>
      <c r="BK107" s="543">
        <v>32811</v>
      </c>
      <c r="BL107" s="543">
        <v>894596</v>
      </c>
      <c r="BM107" s="543">
        <v>13643</v>
      </c>
      <c r="BN107" s="543">
        <v>56094</v>
      </c>
      <c r="BO107" s="501">
        <v>76858</v>
      </c>
      <c r="BP107" s="501">
        <v>15854</v>
      </c>
      <c r="BQ107" s="543">
        <v>7524260</v>
      </c>
      <c r="BR107" s="543">
        <v>536649</v>
      </c>
      <c r="BS107" s="543">
        <v>5170994</v>
      </c>
      <c r="BT107" s="543">
        <v>604493</v>
      </c>
      <c r="BU107" s="543">
        <v>2391674</v>
      </c>
      <c r="BV107" s="543">
        <v>123134</v>
      </c>
      <c r="BW107" s="543">
        <v>786563</v>
      </c>
      <c r="BX107" s="543">
        <v>489334</v>
      </c>
      <c r="BY107" s="543">
        <v>17547510</v>
      </c>
      <c r="BZ107" s="543">
        <v>10623225</v>
      </c>
      <c r="CA107" s="543">
        <v>2514944</v>
      </c>
      <c r="CB107" s="543">
        <v>1562301</v>
      </c>
      <c r="CC107" s="543">
        <v>376036</v>
      </c>
      <c r="CD107" s="543">
        <v>264683</v>
      </c>
      <c r="CE107" s="543">
        <v>1279627</v>
      </c>
      <c r="CF107" s="543">
        <v>12849</v>
      </c>
      <c r="CG107" s="543">
        <v>224162</v>
      </c>
      <c r="CH107" s="543">
        <v>154441</v>
      </c>
      <c r="CI107" s="543">
        <v>24916</v>
      </c>
      <c r="CJ107" s="543">
        <v>403809</v>
      </c>
      <c r="CK107" s="543">
        <v>3344578</v>
      </c>
      <c r="CL107" s="543">
        <v>5402864</v>
      </c>
      <c r="CM107" s="543">
        <v>609788</v>
      </c>
      <c r="CN107" s="543">
        <v>3774733</v>
      </c>
      <c r="CO107" s="543">
        <v>202735</v>
      </c>
      <c r="CP107" s="543">
        <v>139118</v>
      </c>
      <c r="CQ107" s="543">
        <v>2742205</v>
      </c>
      <c r="CR107" s="543">
        <v>1881347</v>
      </c>
      <c r="CS107" s="543">
        <v>2751487</v>
      </c>
      <c r="CT107" s="543">
        <v>7656188</v>
      </c>
      <c r="CU107" s="543">
        <v>697863</v>
      </c>
      <c r="CV107" s="543">
        <v>537218</v>
      </c>
      <c r="CW107" s="543">
        <v>1748398</v>
      </c>
      <c r="CX107" s="543">
        <v>1658704</v>
      </c>
      <c r="CY107" s="543">
        <v>1603082</v>
      </c>
      <c r="CZ107" s="543">
        <v>427695</v>
      </c>
      <c r="DA107" s="543">
        <v>4761572</v>
      </c>
      <c r="DB107" s="545">
        <v>1274995</v>
      </c>
      <c r="DC107" s="545">
        <v>515638</v>
      </c>
      <c r="DD107" s="545">
        <v>173681</v>
      </c>
      <c r="DE107" s="545">
        <v>365655</v>
      </c>
      <c r="DF107" s="545">
        <v>213657</v>
      </c>
      <c r="DG107" s="543">
        <v>0</v>
      </c>
      <c r="DH107" s="543">
        <v>45284</v>
      </c>
      <c r="DI107" s="700">
        <v>109163027</v>
      </c>
      <c r="DJ107" s="701">
        <v>192861</v>
      </c>
      <c r="DK107" s="543">
        <v>5836842</v>
      </c>
      <c r="DL107" s="543">
        <v>0</v>
      </c>
      <c r="DM107" s="543">
        <v>0</v>
      </c>
      <c r="DN107" s="543">
        <v>3914904</v>
      </c>
      <c r="DO107" s="543">
        <v>22223977</v>
      </c>
      <c r="DP107" s="543">
        <v>0</v>
      </c>
      <c r="DQ107" s="543">
        <v>32168584</v>
      </c>
      <c r="DR107" s="543">
        <v>141331611</v>
      </c>
      <c r="DS107" s="543">
        <v>3307999</v>
      </c>
      <c r="DT107" s="543">
        <v>35476583</v>
      </c>
      <c r="DU107" s="543">
        <v>144639610</v>
      </c>
      <c r="DV107" s="543">
        <v>-4703159</v>
      </c>
      <c r="DW107" s="702">
        <v>30773424</v>
      </c>
      <c r="DX107" s="703">
        <v>139936451</v>
      </c>
    </row>
    <row r="108" spans="2:128">
      <c r="B108" s="711" t="s">
        <v>545</v>
      </c>
      <c r="C108" s="712" t="s">
        <v>669</v>
      </c>
      <c r="D108" s="497">
        <v>0</v>
      </c>
      <c r="E108" s="498">
        <v>0</v>
      </c>
      <c r="F108" s="498">
        <v>0</v>
      </c>
      <c r="G108" s="498">
        <v>0</v>
      </c>
      <c r="H108" s="499">
        <v>0</v>
      </c>
      <c r="I108" s="500"/>
      <c r="J108" s="545">
        <v>0</v>
      </c>
      <c r="K108" s="545">
        <v>0</v>
      </c>
      <c r="L108" s="545">
        <v>0</v>
      </c>
      <c r="M108" s="545">
        <v>0</v>
      </c>
      <c r="N108" s="545">
        <v>0</v>
      </c>
      <c r="O108" s="545">
        <v>0</v>
      </c>
      <c r="P108" s="545">
        <v>0</v>
      </c>
      <c r="Q108" s="545">
        <v>0</v>
      </c>
      <c r="R108" s="545">
        <v>0</v>
      </c>
      <c r="S108" s="545">
        <v>0</v>
      </c>
      <c r="T108" s="545">
        <v>0</v>
      </c>
      <c r="U108" s="545">
        <v>0</v>
      </c>
      <c r="V108" s="545">
        <v>0</v>
      </c>
      <c r="W108" s="501">
        <v>0</v>
      </c>
      <c r="X108" s="545">
        <v>0</v>
      </c>
      <c r="Y108" s="545">
        <v>0</v>
      </c>
      <c r="Z108" s="545">
        <v>0</v>
      </c>
      <c r="AA108" s="545">
        <v>0</v>
      </c>
      <c r="AB108" s="545">
        <v>0</v>
      </c>
      <c r="AC108" s="545">
        <v>0</v>
      </c>
      <c r="AD108" s="545">
        <v>0</v>
      </c>
      <c r="AE108" s="545">
        <v>0</v>
      </c>
      <c r="AF108" s="545">
        <v>0</v>
      </c>
      <c r="AG108" s="545">
        <v>0</v>
      </c>
      <c r="AH108" s="713">
        <v>0</v>
      </c>
      <c r="AI108" s="713">
        <v>0</v>
      </c>
      <c r="AJ108" s="713">
        <v>0</v>
      </c>
      <c r="AK108" s="545">
        <v>0</v>
      </c>
      <c r="AL108" s="545">
        <v>0</v>
      </c>
      <c r="AM108" s="545">
        <v>0</v>
      </c>
      <c r="AN108" s="545">
        <v>0</v>
      </c>
      <c r="AO108" s="545">
        <v>0</v>
      </c>
      <c r="AP108" s="545">
        <v>0</v>
      </c>
      <c r="AQ108" s="545">
        <v>0</v>
      </c>
      <c r="AR108" s="545">
        <v>0</v>
      </c>
      <c r="AS108" s="545">
        <v>0</v>
      </c>
      <c r="AT108" s="545">
        <v>0</v>
      </c>
      <c r="AU108" s="545">
        <v>0</v>
      </c>
      <c r="AV108" s="545">
        <v>0</v>
      </c>
      <c r="AW108" s="545">
        <v>0</v>
      </c>
      <c r="AX108" s="545">
        <v>0</v>
      </c>
      <c r="AY108" s="545">
        <v>0</v>
      </c>
      <c r="AZ108" s="545">
        <v>0</v>
      </c>
      <c r="BA108" s="545">
        <v>0</v>
      </c>
      <c r="BB108" s="545">
        <v>0</v>
      </c>
      <c r="BC108" s="545">
        <v>0</v>
      </c>
      <c r="BD108" s="545">
        <v>0</v>
      </c>
      <c r="BE108" s="545">
        <v>0</v>
      </c>
      <c r="BF108" s="545">
        <v>0</v>
      </c>
      <c r="BG108" s="545">
        <v>0</v>
      </c>
      <c r="BH108" s="545">
        <v>0</v>
      </c>
      <c r="BI108" s="545">
        <v>0</v>
      </c>
      <c r="BJ108" s="545">
        <v>0</v>
      </c>
      <c r="BK108" s="545">
        <v>0</v>
      </c>
      <c r="BL108" s="545">
        <v>0</v>
      </c>
      <c r="BM108" s="545">
        <v>0</v>
      </c>
      <c r="BN108" s="545">
        <v>0</v>
      </c>
      <c r="BO108" s="501">
        <v>8145</v>
      </c>
      <c r="BP108" s="501">
        <v>0</v>
      </c>
      <c r="BQ108" s="545">
        <v>0</v>
      </c>
      <c r="BR108" s="545">
        <v>0</v>
      </c>
      <c r="BS108" s="545">
        <v>0</v>
      </c>
      <c r="BT108" s="545">
        <v>0</v>
      </c>
      <c r="BU108" s="545">
        <v>0</v>
      </c>
      <c r="BV108" s="545">
        <v>0</v>
      </c>
      <c r="BW108" s="545">
        <v>0</v>
      </c>
      <c r="BX108" s="545">
        <v>0</v>
      </c>
      <c r="BY108" s="545">
        <v>5727</v>
      </c>
      <c r="BZ108" s="545">
        <v>0</v>
      </c>
      <c r="CA108" s="545">
        <v>0</v>
      </c>
      <c r="CB108" s="545">
        <v>0</v>
      </c>
      <c r="CC108" s="545">
        <v>0</v>
      </c>
      <c r="CD108" s="545">
        <v>0</v>
      </c>
      <c r="CE108" s="545">
        <v>0</v>
      </c>
      <c r="CF108" s="545">
        <v>0</v>
      </c>
      <c r="CG108" s="545">
        <v>0</v>
      </c>
      <c r="CH108" s="545">
        <v>0</v>
      </c>
      <c r="CI108" s="545">
        <v>0</v>
      </c>
      <c r="CJ108" s="545">
        <v>0</v>
      </c>
      <c r="CK108" s="545">
        <v>0</v>
      </c>
      <c r="CL108" s="545">
        <v>8080</v>
      </c>
      <c r="CM108" s="545">
        <v>637748</v>
      </c>
      <c r="CN108" s="545">
        <v>0</v>
      </c>
      <c r="CO108" s="545">
        <v>492</v>
      </c>
      <c r="CP108" s="545">
        <v>319911</v>
      </c>
      <c r="CQ108" s="545">
        <v>0</v>
      </c>
      <c r="CR108" s="545">
        <v>9354</v>
      </c>
      <c r="CS108" s="545">
        <v>0</v>
      </c>
      <c r="CT108" s="545">
        <v>0</v>
      </c>
      <c r="CU108" s="545">
        <v>0</v>
      </c>
      <c r="CV108" s="545">
        <v>0</v>
      </c>
      <c r="CW108" s="545">
        <v>0</v>
      </c>
      <c r="CX108" s="545">
        <v>164925</v>
      </c>
      <c r="CY108" s="545">
        <v>0</v>
      </c>
      <c r="CZ108" s="545">
        <v>0</v>
      </c>
      <c r="DA108" s="545">
        <v>0</v>
      </c>
      <c r="DB108" s="545">
        <v>919152</v>
      </c>
      <c r="DC108" s="545">
        <v>11390</v>
      </c>
      <c r="DD108" s="545">
        <v>36282</v>
      </c>
      <c r="DE108" s="545">
        <v>0</v>
      </c>
      <c r="DF108" s="545">
        <v>26813</v>
      </c>
      <c r="DG108" s="545">
        <v>0</v>
      </c>
      <c r="DH108" s="545">
        <v>1618</v>
      </c>
      <c r="DI108" s="714">
        <v>2149637</v>
      </c>
      <c r="DJ108" s="715">
        <v>7412894</v>
      </c>
      <c r="DK108" s="545">
        <v>66699416</v>
      </c>
      <c r="DL108" s="545">
        <v>0</v>
      </c>
      <c r="DM108" s="545">
        <v>0</v>
      </c>
      <c r="DN108" s="545">
        <v>0</v>
      </c>
      <c r="DO108" s="545">
        <v>0</v>
      </c>
      <c r="DP108" s="545">
        <v>0</v>
      </c>
      <c r="DQ108" s="545">
        <v>74112310</v>
      </c>
      <c r="DR108" s="545">
        <v>76261947</v>
      </c>
      <c r="DS108" s="545">
        <v>5033405</v>
      </c>
      <c r="DT108" s="545">
        <v>79145715</v>
      </c>
      <c r="DU108" s="545">
        <v>81295352</v>
      </c>
      <c r="DV108" s="545">
        <v>-3762474</v>
      </c>
      <c r="DW108" s="716">
        <v>75383241</v>
      </c>
      <c r="DX108" s="717">
        <v>77532878</v>
      </c>
    </row>
    <row r="109" spans="2:128">
      <c r="B109" s="711" t="s">
        <v>546</v>
      </c>
      <c r="C109" s="712" t="s">
        <v>670</v>
      </c>
      <c r="D109" s="497">
        <v>0</v>
      </c>
      <c r="E109" s="498">
        <v>0</v>
      </c>
      <c r="F109" s="498">
        <v>0</v>
      </c>
      <c r="G109" s="498">
        <v>0</v>
      </c>
      <c r="H109" s="507">
        <v>0</v>
      </c>
      <c r="I109" s="508"/>
      <c r="J109" s="545">
        <v>0</v>
      </c>
      <c r="K109" s="545">
        <v>0</v>
      </c>
      <c r="L109" s="545">
        <v>0</v>
      </c>
      <c r="M109" s="545">
        <v>0</v>
      </c>
      <c r="N109" s="545">
        <v>0</v>
      </c>
      <c r="O109" s="545">
        <v>0</v>
      </c>
      <c r="P109" s="545">
        <v>0</v>
      </c>
      <c r="Q109" s="545">
        <v>0</v>
      </c>
      <c r="R109" s="545">
        <v>0</v>
      </c>
      <c r="S109" s="545">
        <v>0</v>
      </c>
      <c r="T109" s="545">
        <v>0</v>
      </c>
      <c r="U109" s="545">
        <v>0</v>
      </c>
      <c r="V109" s="545">
        <v>0</v>
      </c>
      <c r="W109" s="501">
        <v>0</v>
      </c>
      <c r="X109" s="545">
        <v>0</v>
      </c>
      <c r="Y109" s="545">
        <v>0</v>
      </c>
      <c r="Z109" s="545">
        <v>0</v>
      </c>
      <c r="AA109" s="545">
        <v>0</v>
      </c>
      <c r="AB109" s="545">
        <v>0</v>
      </c>
      <c r="AC109" s="545">
        <v>0</v>
      </c>
      <c r="AD109" s="545">
        <v>0</v>
      </c>
      <c r="AE109" s="545">
        <v>0</v>
      </c>
      <c r="AF109" s="545">
        <v>0</v>
      </c>
      <c r="AG109" s="545">
        <v>0</v>
      </c>
      <c r="AH109" s="713">
        <v>0</v>
      </c>
      <c r="AI109" s="713">
        <v>0</v>
      </c>
      <c r="AJ109" s="713">
        <v>0</v>
      </c>
      <c r="AK109" s="545">
        <v>0</v>
      </c>
      <c r="AL109" s="545">
        <v>0</v>
      </c>
      <c r="AM109" s="545">
        <v>0</v>
      </c>
      <c r="AN109" s="545">
        <v>0</v>
      </c>
      <c r="AO109" s="545">
        <v>0</v>
      </c>
      <c r="AP109" s="545">
        <v>0</v>
      </c>
      <c r="AQ109" s="545">
        <v>0</v>
      </c>
      <c r="AR109" s="545">
        <v>0</v>
      </c>
      <c r="AS109" s="545">
        <v>0</v>
      </c>
      <c r="AT109" s="545">
        <v>0</v>
      </c>
      <c r="AU109" s="545">
        <v>0</v>
      </c>
      <c r="AV109" s="545">
        <v>0</v>
      </c>
      <c r="AW109" s="545">
        <v>0</v>
      </c>
      <c r="AX109" s="545">
        <v>0</v>
      </c>
      <c r="AY109" s="545">
        <v>0</v>
      </c>
      <c r="AZ109" s="545">
        <v>0</v>
      </c>
      <c r="BA109" s="545">
        <v>0</v>
      </c>
      <c r="BB109" s="545">
        <v>0</v>
      </c>
      <c r="BC109" s="545">
        <v>0</v>
      </c>
      <c r="BD109" s="545">
        <v>0</v>
      </c>
      <c r="BE109" s="545">
        <v>0</v>
      </c>
      <c r="BF109" s="545">
        <v>0</v>
      </c>
      <c r="BG109" s="545">
        <v>0</v>
      </c>
      <c r="BH109" s="545">
        <v>0</v>
      </c>
      <c r="BI109" s="545">
        <v>0</v>
      </c>
      <c r="BJ109" s="545">
        <v>0</v>
      </c>
      <c r="BK109" s="545">
        <v>0</v>
      </c>
      <c r="BL109" s="545">
        <v>0</v>
      </c>
      <c r="BM109" s="545">
        <v>0</v>
      </c>
      <c r="BN109" s="545">
        <v>0</v>
      </c>
      <c r="BO109" s="501">
        <v>0</v>
      </c>
      <c r="BP109" s="501">
        <v>0</v>
      </c>
      <c r="BQ109" s="545">
        <v>0</v>
      </c>
      <c r="BR109" s="545">
        <v>0</v>
      </c>
      <c r="BS109" s="545">
        <v>0</v>
      </c>
      <c r="BT109" s="545">
        <v>0</v>
      </c>
      <c r="BU109" s="545">
        <v>0</v>
      </c>
      <c r="BV109" s="545">
        <v>0</v>
      </c>
      <c r="BW109" s="545">
        <v>0</v>
      </c>
      <c r="BX109" s="545">
        <v>0</v>
      </c>
      <c r="BY109" s="545">
        <v>0</v>
      </c>
      <c r="BZ109" s="545">
        <v>0</v>
      </c>
      <c r="CA109" s="545">
        <v>0</v>
      </c>
      <c r="CB109" s="545">
        <v>0</v>
      </c>
      <c r="CC109" s="545">
        <v>0</v>
      </c>
      <c r="CD109" s="545">
        <v>0</v>
      </c>
      <c r="CE109" s="545">
        <v>0</v>
      </c>
      <c r="CF109" s="545">
        <v>0</v>
      </c>
      <c r="CG109" s="545">
        <v>0</v>
      </c>
      <c r="CH109" s="545">
        <v>0</v>
      </c>
      <c r="CI109" s="545">
        <v>0</v>
      </c>
      <c r="CJ109" s="545">
        <v>0</v>
      </c>
      <c r="CK109" s="545">
        <v>0</v>
      </c>
      <c r="CL109" s="545">
        <v>0</v>
      </c>
      <c r="CM109" s="545">
        <v>0</v>
      </c>
      <c r="CN109" s="545">
        <v>0</v>
      </c>
      <c r="CO109" s="545">
        <v>0</v>
      </c>
      <c r="CP109" s="545">
        <v>0</v>
      </c>
      <c r="CQ109" s="545">
        <v>0</v>
      </c>
      <c r="CR109" s="545">
        <v>0</v>
      </c>
      <c r="CS109" s="545">
        <v>0</v>
      </c>
      <c r="CT109" s="545">
        <v>0</v>
      </c>
      <c r="CU109" s="545">
        <v>0</v>
      </c>
      <c r="CV109" s="545">
        <v>0</v>
      </c>
      <c r="CW109" s="545">
        <v>0</v>
      </c>
      <c r="CX109" s="545">
        <v>0</v>
      </c>
      <c r="CY109" s="545">
        <v>0</v>
      </c>
      <c r="CZ109" s="545">
        <v>0</v>
      </c>
      <c r="DA109" s="545">
        <v>0</v>
      </c>
      <c r="DB109" s="545">
        <v>0</v>
      </c>
      <c r="DC109" s="545">
        <v>0</v>
      </c>
      <c r="DD109" s="545">
        <v>0</v>
      </c>
      <c r="DE109" s="545">
        <v>0</v>
      </c>
      <c r="DF109" s="545">
        <v>0</v>
      </c>
      <c r="DG109" s="545">
        <v>0</v>
      </c>
      <c r="DH109" s="545">
        <v>0</v>
      </c>
      <c r="DI109" s="714">
        <v>0</v>
      </c>
      <c r="DJ109" s="715">
        <v>52695754</v>
      </c>
      <c r="DK109" s="545">
        <v>68497259</v>
      </c>
      <c r="DL109" s="545">
        <v>0</v>
      </c>
      <c r="DM109" s="545">
        <v>0</v>
      </c>
      <c r="DN109" s="545">
        <v>0</v>
      </c>
      <c r="DO109" s="545">
        <v>0</v>
      </c>
      <c r="DP109" s="545">
        <v>0</v>
      </c>
      <c r="DQ109" s="545">
        <v>121193013</v>
      </c>
      <c r="DR109" s="545">
        <v>121193013</v>
      </c>
      <c r="DS109" s="545">
        <v>8389187</v>
      </c>
      <c r="DT109" s="545">
        <v>129582200</v>
      </c>
      <c r="DU109" s="545">
        <v>129582200</v>
      </c>
      <c r="DV109" s="545">
        <v>-5934629</v>
      </c>
      <c r="DW109" s="716">
        <v>123647571</v>
      </c>
      <c r="DX109" s="717">
        <v>123647571</v>
      </c>
    </row>
    <row r="110" spans="2:128">
      <c r="B110" s="711" t="s">
        <v>723</v>
      </c>
      <c r="C110" s="931" t="s">
        <v>724</v>
      </c>
      <c r="D110" s="497">
        <v>0</v>
      </c>
      <c r="E110" s="498">
        <v>0</v>
      </c>
      <c r="F110" s="498">
        <v>0</v>
      </c>
      <c r="G110" s="498">
        <v>0</v>
      </c>
      <c r="H110" s="507">
        <v>0</v>
      </c>
      <c r="I110" s="508"/>
      <c r="J110" s="545">
        <v>0</v>
      </c>
      <c r="K110" s="545">
        <v>0</v>
      </c>
      <c r="L110" s="545">
        <v>0</v>
      </c>
      <c r="M110" s="545">
        <v>0</v>
      </c>
      <c r="N110" s="545">
        <v>0</v>
      </c>
      <c r="O110" s="545">
        <v>0</v>
      </c>
      <c r="P110" s="545">
        <v>0</v>
      </c>
      <c r="Q110" s="545">
        <v>0</v>
      </c>
      <c r="R110" s="545">
        <v>0</v>
      </c>
      <c r="S110" s="545">
        <v>0</v>
      </c>
      <c r="T110" s="545">
        <v>0</v>
      </c>
      <c r="U110" s="545">
        <v>0</v>
      </c>
      <c r="V110" s="545">
        <v>0</v>
      </c>
      <c r="W110" s="501">
        <v>0</v>
      </c>
      <c r="X110" s="545">
        <v>0</v>
      </c>
      <c r="Y110" s="545">
        <v>0</v>
      </c>
      <c r="Z110" s="545">
        <v>0</v>
      </c>
      <c r="AA110" s="545">
        <v>0</v>
      </c>
      <c r="AB110" s="545">
        <v>0</v>
      </c>
      <c r="AC110" s="545">
        <v>0</v>
      </c>
      <c r="AD110" s="545">
        <v>0</v>
      </c>
      <c r="AE110" s="545">
        <v>0</v>
      </c>
      <c r="AF110" s="545">
        <v>0</v>
      </c>
      <c r="AG110" s="545">
        <v>0</v>
      </c>
      <c r="AH110" s="713">
        <v>0</v>
      </c>
      <c r="AI110" s="713">
        <v>0</v>
      </c>
      <c r="AJ110" s="713">
        <v>0</v>
      </c>
      <c r="AK110" s="545">
        <v>0</v>
      </c>
      <c r="AL110" s="545">
        <v>0</v>
      </c>
      <c r="AM110" s="545">
        <v>0</v>
      </c>
      <c r="AN110" s="545">
        <v>0</v>
      </c>
      <c r="AO110" s="545">
        <v>0</v>
      </c>
      <c r="AP110" s="545">
        <v>0</v>
      </c>
      <c r="AQ110" s="545">
        <v>0</v>
      </c>
      <c r="AR110" s="545">
        <v>0</v>
      </c>
      <c r="AS110" s="545">
        <v>0</v>
      </c>
      <c r="AT110" s="545">
        <v>0</v>
      </c>
      <c r="AU110" s="545">
        <v>0</v>
      </c>
      <c r="AV110" s="545">
        <v>0</v>
      </c>
      <c r="AW110" s="545">
        <v>0</v>
      </c>
      <c r="AX110" s="545">
        <v>0</v>
      </c>
      <c r="AY110" s="545">
        <v>0</v>
      </c>
      <c r="AZ110" s="545">
        <v>0</v>
      </c>
      <c r="BA110" s="545">
        <v>0</v>
      </c>
      <c r="BB110" s="545">
        <v>0</v>
      </c>
      <c r="BC110" s="545">
        <v>0</v>
      </c>
      <c r="BD110" s="545">
        <v>0</v>
      </c>
      <c r="BE110" s="545">
        <v>0</v>
      </c>
      <c r="BF110" s="545">
        <v>0</v>
      </c>
      <c r="BG110" s="545">
        <v>0</v>
      </c>
      <c r="BH110" s="545">
        <v>0</v>
      </c>
      <c r="BI110" s="545">
        <v>0</v>
      </c>
      <c r="BJ110" s="545">
        <v>0</v>
      </c>
      <c r="BK110" s="545">
        <v>0</v>
      </c>
      <c r="BL110" s="545">
        <v>0</v>
      </c>
      <c r="BM110" s="545">
        <v>0</v>
      </c>
      <c r="BN110" s="545">
        <v>0</v>
      </c>
      <c r="BO110" s="501">
        <v>0</v>
      </c>
      <c r="BP110" s="501">
        <v>0</v>
      </c>
      <c r="BQ110" s="545">
        <v>0</v>
      </c>
      <c r="BR110" s="545">
        <v>0</v>
      </c>
      <c r="BS110" s="545">
        <v>0</v>
      </c>
      <c r="BT110" s="545">
        <v>0</v>
      </c>
      <c r="BU110" s="545">
        <v>0</v>
      </c>
      <c r="BV110" s="545">
        <v>0</v>
      </c>
      <c r="BW110" s="545">
        <v>0</v>
      </c>
      <c r="BX110" s="545">
        <v>0</v>
      </c>
      <c r="BY110" s="545">
        <v>0</v>
      </c>
      <c r="BZ110" s="545">
        <v>0</v>
      </c>
      <c r="CA110" s="545">
        <v>0</v>
      </c>
      <c r="CB110" s="545">
        <v>0</v>
      </c>
      <c r="CC110" s="545">
        <v>0</v>
      </c>
      <c r="CD110" s="545">
        <v>0</v>
      </c>
      <c r="CE110" s="545">
        <v>0</v>
      </c>
      <c r="CF110" s="545">
        <v>0</v>
      </c>
      <c r="CG110" s="545">
        <v>0</v>
      </c>
      <c r="CH110" s="545">
        <v>0</v>
      </c>
      <c r="CI110" s="545">
        <v>0</v>
      </c>
      <c r="CJ110" s="545">
        <v>0</v>
      </c>
      <c r="CK110" s="545">
        <v>0</v>
      </c>
      <c r="CL110" s="545">
        <v>0</v>
      </c>
      <c r="CM110" s="545">
        <v>0</v>
      </c>
      <c r="CN110" s="545">
        <v>0</v>
      </c>
      <c r="CO110" s="545">
        <v>0</v>
      </c>
      <c r="CP110" s="545">
        <v>0</v>
      </c>
      <c r="CQ110" s="545">
        <v>0</v>
      </c>
      <c r="CR110" s="545">
        <v>0</v>
      </c>
      <c r="CS110" s="545">
        <v>0</v>
      </c>
      <c r="CT110" s="545">
        <v>0</v>
      </c>
      <c r="CU110" s="545">
        <v>0</v>
      </c>
      <c r="CV110" s="545">
        <v>0</v>
      </c>
      <c r="CW110" s="545">
        <v>0</v>
      </c>
      <c r="CX110" s="545">
        <v>0</v>
      </c>
      <c r="CY110" s="545">
        <v>0</v>
      </c>
      <c r="CZ110" s="545">
        <v>0</v>
      </c>
      <c r="DA110" s="545">
        <v>0</v>
      </c>
      <c r="DB110" s="545">
        <v>0</v>
      </c>
      <c r="DC110" s="545">
        <v>0</v>
      </c>
      <c r="DD110" s="545">
        <v>0</v>
      </c>
      <c r="DE110" s="545">
        <v>0</v>
      </c>
      <c r="DF110" s="545">
        <v>0</v>
      </c>
      <c r="DG110" s="545">
        <v>0</v>
      </c>
      <c r="DH110" s="545">
        <v>0</v>
      </c>
      <c r="DI110" s="714">
        <v>0</v>
      </c>
      <c r="DJ110" s="715">
        <v>16903467</v>
      </c>
      <c r="DK110" s="545">
        <v>35811850</v>
      </c>
      <c r="DL110" s="545">
        <v>0</v>
      </c>
      <c r="DM110" s="545">
        <v>0</v>
      </c>
      <c r="DN110" s="545">
        <v>0</v>
      </c>
      <c r="DO110" s="545">
        <v>0</v>
      </c>
      <c r="DP110" s="545">
        <v>0</v>
      </c>
      <c r="DQ110" s="545">
        <v>52715317</v>
      </c>
      <c r="DR110" s="545">
        <v>52715317</v>
      </c>
      <c r="DS110" s="545">
        <v>7025671</v>
      </c>
      <c r="DT110" s="545">
        <v>59740988</v>
      </c>
      <c r="DU110" s="545">
        <v>59740988</v>
      </c>
      <c r="DV110" s="545">
        <v>-11568128</v>
      </c>
      <c r="DW110" s="716">
        <v>48172860</v>
      </c>
      <c r="DX110" s="717">
        <v>48172860</v>
      </c>
    </row>
    <row r="111" spans="2:128">
      <c r="B111" s="932" t="s">
        <v>725</v>
      </c>
      <c r="C111" s="933" t="s">
        <v>672</v>
      </c>
      <c r="D111" s="571">
        <v>14</v>
      </c>
      <c r="E111" s="572">
        <v>0</v>
      </c>
      <c r="F111" s="572">
        <v>2847</v>
      </c>
      <c r="G111" s="572">
        <v>42</v>
      </c>
      <c r="H111" s="573">
        <v>521</v>
      </c>
      <c r="I111" s="574"/>
      <c r="J111" s="581">
        <v>0</v>
      </c>
      <c r="K111" s="581">
        <v>292</v>
      </c>
      <c r="L111" s="581">
        <v>0</v>
      </c>
      <c r="M111" s="581">
        <v>4879</v>
      </c>
      <c r="N111" s="581">
        <v>78</v>
      </c>
      <c r="O111" s="581">
        <v>199</v>
      </c>
      <c r="P111" s="581">
        <v>0</v>
      </c>
      <c r="Q111" s="581">
        <v>226</v>
      </c>
      <c r="R111" s="581">
        <v>666</v>
      </c>
      <c r="S111" s="581">
        <v>1904</v>
      </c>
      <c r="T111" s="581">
        <v>478</v>
      </c>
      <c r="U111" s="581">
        <v>1717</v>
      </c>
      <c r="V111" s="581">
        <v>2451</v>
      </c>
      <c r="W111" s="517">
        <v>1520</v>
      </c>
      <c r="X111" s="581">
        <v>21</v>
      </c>
      <c r="Y111" s="581">
        <v>1140</v>
      </c>
      <c r="Z111" s="581">
        <v>56</v>
      </c>
      <c r="AA111" s="581">
        <v>543</v>
      </c>
      <c r="AB111" s="581">
        <v>0</v>
      </c>
      <c r="AC111" s="581">
        <v>0</v>
      </c>
      <c r="AD111" s="581">
        <v>1063</v>
      </c>
      <c r="AE111" s="581">
        <v>293</v>
      </c>
      <c r="AF111" s="581">
        <v>11422</v>
      </c>
      <c r="AG111" s="581">
        <v>4467</v>
      </c>
      <c r="AH111" s="934">
        <v>1525</v>
      </c>
      <c r="AI111" s="934">
        <v>227</v>
      </c>
      <c r="AJ111" s="934">
        <v>109</v>
      </c>
      <c r="AK111" s="581">
        <v>22</v>
      </c>
      <c r="AL111" s="581">
        <v>1058</v>
      </c>
      <c r="AM111" s="581">
        <v>6</v>
      </c>
      <c r="AN111" s="581">
        <v>969</v>
      </c>
      <c r="AO111" s="581">
        <v>276</v>
      </c>
      <c r="AP111" s="581">
        <v>1382</v>
      </c>
      <c r="AQ111" s="581">
        <v>158</v>
      </c>
      <c r="AR111" s="581">
        <v>99</v>
      </c>
      <c r="AS111" s="581">
        <v>21048</v>
      </c>
      <c r="AT111" s="581">
        <v>1962</v>
      </c>
      <c r="AU111" s="581">
        <v>4192</v>
      </c>
      <c r="AV111" s="581">
        <v>1628</v>
      </c>
      <c r="AW111" s="581">
        <v>678</v>
      </c>
      <c r="AX111" s="581">
        <v>1184</v>
      </c>
      <c r="AY111" s="581">
        <v>906</v>
      </c>
      <c r="AZ111" s="581">
        <v>20</v>
      </c>
      <c r="BA111" s="581">
        <v>1414</v>
      </c>
      <c r="BB111" s="581">
        <v>400</v>
      </c>
      <c r="BC111" s="581">
        <v>397</v>
      </c>
      <c r="BD111" s="581">
        <v>24</v>
      </c>
      <c r="BE111" s="581">
        <v>43</v>
      </c>
      <c r="BF111" s="581">
        <v>0</v>
      </c>
      <c r="BG111" s="581">
        <v>931</v>
      </c>
      <c r="BH111" s="581">
        <v>491</v>
      </c>
      <c r="BI111" s="581">
        <v>0</v>
      </c>
      <c r="BJ111" s="581">
        <v>0</v>
      </c>
      <c r="BK111" s="581">
        <v>118</v>
      </c>
      <c r="BL111" s="581">
        <v>4454</v>
      </c>
      <c r="BM111" s="581">
        <v>32</v>
      </c>
      <c r="BN111" s="581">
        <v>98</v>
      </c>
      <c r="BO111" s="517">
        <v>432</v>
      </c>
      <c r="BP111" s="517">
        <v>5</v>
      </c>
      <c r="BQ111" s="581">
        <v>1301</v>
      </c>
      <c r="BR111" s="581">
        <v>592</v>
      </c>
      <c r="BS111" s="581">
        <v>6735</v>
      </c>
      <c r="BT111" s="581">
        <v>711</v>
      </c>
      <c r="BU111" s="581">
        <v>7838</v>
      </c>
      <c r="BV111" s="581">
        <v>76</v>
      </c>
      <c r="BW111" s="581">
        <v>535</v>
      </c>
      <c r="BX111" s="581">
        <v>940</v>
      </c>
      <c r="BY111" s="581">
        <v>24210</v>
      </c>
      <c r="BZ111" s="581">
        <v>14345</v>
      </c>
      <c r="CA111" s="581">
        <v>1618</v>
      </c>
      <c r="CB111" s="581">
        <v>880</v>
      </c>
      <c r="CC111" s="581">
        <v>0</v>
      </c>
      <c r="CD111" s="581">
        <v>14129</v>
      </c>
      <c r="CE111" s="581">
        <v>18736</v>
      </c>
      <c r="CF111" s="581">
        <v>729</v>
      </c>
      <c r="CG111" s="581">
        <v>3273</v>
      </c>
      <c r="CH111" s="581">
        <v>4281</v>
      </c>
      <c r="CI111" s="581">
        <v>138</v>
      </c>
      <c r="CJ111" s="581">
        <v>348</v>
      </c>
      <c r="CK111" s="581">
        <v>1528</v>
      </c>
      <c r="CL111" s="581">
        <v>30285</v>
      </c>
      <c r="CM111" s="581">
        <v>4396</v>
      </c>
      <c r="CN111" s="581">
        <v>1829</v>
      </c>
      <c r="CO111" s="581">
        <v>371</v>
      </c>
      <c r="CP111" s="581">
        <v>1923</v>
      </c>
      <c r="CQ111" s="581">
        <v>9842</v>
      </c>
      <c r="CR111" s="581">
        <v>8932</v>
      </c>
      <c r="CS111" s="581">
        <v>2037</v>
      </c>
      <c r="CT111" s="581">
        <v>2501705</v>
      </c>
      <c r="CU111" s="581">
        <v>287698</v>
      </c>
      <c r="CV111" s="581">
        <v>288277</v>
      </c>
      <c r="CW111" s="581">
        <v>1520</v>
      </c>
      <c r="CX111" s="581">
        <v>23315</v>
      </c>
      <c r="CY111" s="581">
        <v>2076</v>
      </c>
      <c r="CZ111" s="581">
        <v>1321</v>
      </c>
      <c r="DA111" s="581">
        <v>2592</v>
      </c>
      <c r="DB111" s="581">
        <v>3525</v>
      </c>
      <c r="DC111" s="581">
        <v>122490</v>
      </c>
      <c r="DD111" s="581">
        <v>172500</v>
      </c>
      <c r="DE111" s="581">
        <v>386641</v>
      </c>
      <c r="DF111" s="581">
        <v>5305</v>
      </c>
      <c r="DG111" s="581">
        <v>0</v>
      </c>
      <c r="DH111" s="581">
        <v>5700</v>
      </c>
      <c r="DI111" s="935">
        <v>4050350</v>
      </c>
      <c r="DJ111" s="936">
        <v>195672</v>
      </c>
      <c r="DK111" s="581">
        <v>32851728</v>
      </c>
      <c r="DL111" s="581">
        <v>0</v>
      </c>
      <c r="DM111" s="581">
        <v>0</v>
      </c>
      <c r="DN111" s="581">
        <v>0</v>
      </c>
      <c r="DO111" s="581">
        <v>0</v>
      </c>
      <c r="DP111" s="581">
        <v>0</v>
      </c>
      <c r="DQ111" s="581">
        <v>33047400</v>
      </c>
      <c r="DR111" s="581">
        <v>37097750</v>
      </c>
      <c r="DS111" s="581">
        <v>3482700</v>
      </c>
      <c r="DT111" s="581">
        <v>36530100</v>
      </c>
      <c r="DU111" s="581">
        <v>40580450</v>
      </c>
      <c r="DV111" s="581">
        <v>-1023998</v>
      </c>
      <c r="DW111" s="937">
        <v>35506102</v>
      </c>
      <c r="DX111" s="938">
        <v>39556452</v>
      </c>
    </row>
    <row r="112" spans="2:128" ht="12.75" thickBot="1">
      <c r="B112" s="711" t="s">
        <v>726</v>
      </c>
      <c r="C112" s="712" t="s">
        <v>673</v>
      </c>
      <c r="D112" s="497">
        <v>389</v>
      </c>
      <c r="E112" s="498">
        <v>0</v>
      </c>
      <c r="F112" s="498">
        <v>8911</v>
      </c>
      <c r="G112" s="498">
        <v>2556</v>
      </c>
      <c r="H112" s="509">
        <v>23281</v>
      </c>
      <c r="I112" s="510">
        <f>SUM(H108:H112)</f>
        <v>23802</v>
      </c>
      <c r="J112" s="545">
        <v>0</v>
      </c>
      <c r="K112" s="545">
        <v>1703</v>
      </c>
      <c r="L112" s="545">
        <v>0</v>
      </c>
      <c r="M112" s="545">
        <v>13271</v>
      </c>
      <c r="N112" s="545">
        <v>186</v>
      </c>
      <c r="O112" s="545">
        <v>645</v>
      </c>
      <c r="P112" s="545">
        <v>0</v>
      </c>
      <c r="Q112" s="545">
        <v>573</v>
      </c>
      <c r="R112" s="545">
        <v>2053</v>
      </c>
      <c r="S112" s="545">
        <v>4007</v>
      </c>
      <c r="T112" s="545">
        <v>1601</v>
      </c>
      <c r="U112" s="545">
        <v>4174</v>
      </c>
      <c r="V112" s="545">
        <v>5729</v>
      </c>
      <c r="W112" s="501">
        <v>4505</v>
      </c>
      <c r="X112" s="545">
        <v>72</v>
      </c>
      <c r="Y112" s="545">
        <v>3922</v>
      </c>
      <c r="Z112" s="545">
        <v>208</v>
      </c>
      <c r="AA112" s="545">
        <v>1658</v>
      </c>
      <c r="AB112" s="545">
        <v>0</v>
      </c>
      <c r="AC112" s="545">
        <v>0</v>
      </c>
      <c r="AD112" s="545">
        <v>1878</v>
      </c>
      <c r="AE112" s="545">
        <v>924</v>
      </c>
      <c r="AF112" s="545">
        <v>14394</v>
      </c>
      <c r="AG112" s="545">
        <v>14431</v>
      </c>
      <c r="AH112" s="713">
        <v>3290</v>
      </c>
      <c r="AI112" s="713">
        <v>813</v>
      </c>
      <c r="AJ112" s="713">
        <v>305</v>
      </c>
      <c r="AK112" s="545">
        <v>58</v>
      </c>
      <c r="AL112" s="545">
        <v>2036</v>
      </c>
      <c r="AM112" s="545">
        <v>12</v>
      </c>
      <c r="AN112" s="545">
        <v>2483</v>
      </c>
      <c r="AO112" s="545">
        <v>654</v>
      </c>
      <c r="AP112" s="545">
        <v>3112</v>
      </c>
      <c r="AQ112" s="545">
        <v>364</v>
      </c>
      <c r="AR112" s="545">
        <v>306</v>
      </c>
      <c r="AS112" s="545">
        <v>51758</v>
      </c>
      <c r="AT112" s="545">
        <v>5013</v>
      </c>
      <c r="AU112" s="545">
        <v>7438</v>
      </c>
      <c r="AV112" s="545">
        <v>5025</v>
      </c>
      <c r="AW112" s="545">
        <v>1963</v>
      </c>
      <c r="AX112" s="545">
        <v>3637</v>
      </c>
      <c r="AY112" s="545">
        <v>2780</v>
      </c>
      <c r="AZ112" s="545">
        <v>89</v>
      </c>
      <c r="BA112" s="545">
        <v>6612</v>
      </c>
      <c r="BB112" s="545">
        <v>1818</v>
      </c>
      <c r="BC112" s="545">
        <v>1238</v>
      </c>
      <c r="BD112" s="545">
        <v>62</v>
      </c>
      <c r="BE112" s="545">
        <v>146</v>
      </c>
      <c r="BF112" s="545">
        <v>0</v>
      </c>
      <c r="BG112" s="545">
        <v>1908</v>
      </c>
      <c r="BH112" s="545">
        <v>1044</v>
      </c>
      <c r="BI112" s="545">
        <v>0</v>
      </c>
      <c r="BJ112" s="545">
        <v>0</v>
      </c>
      <c r="BK112" s="545">
        <v>308</v>
      </c>
      <c r="BL112" s="545">
        <v>8526</v>
      </c>
      <c r="BM112" s="545">
        <v>130</v>
      </c>
      <c r="BN112" s="545">
        <v>307</v>
      </c>
      <c r="BO112" s="501">
        <v>1426</v>
      </c>
      <c r="BP112" s="501">
        <v>315</v>
      </c>
      <c r="BQ112" s="545">
        <v>72695</v>
      </c>
      <c r="BR112" s="545">
        <v>7991</v>
      </c>
      <c r="BS112" s="545">
        <v>43009</v>
      </c>
      <c r="BT112" s="545">
        <v>15859</v>
      </c>
      <c r="BU112" s="545">
        <v>10566</v>
      </c>
      <c r="BV112" s="545">
        <v>886</v>
      </c>
      <c r="BW112" s="545">
        <v>5180</v>
      </c>
      <c r="BX112" s="545">
        <v>0</v>
      </c>
      <c r="BY112" s="545">
        <v>555947</v>
      </c>
      <c r="BZ112" s="545">
        <v>46236</v>
      </c>
      <c r="CA112" s="545">
        <v>129053</v>
      </c>
      <c r="CB112" s="545">
        <v>47273</v>
      </c>
      <c r="CC112" s="545">
        <v>106063</v>
      </c>
      <c r="CD112" s="545">
        <v>3318</v>
      </c>
      <c r="CE112" s="545">
        <v>56959</v>
      </c>
      <c r="CF112" s="545">
        <v>0</v>
      </c>
      <c r="CG112" s="545">
        <v>8351</v>
      </c>
      <c r="CH112" s="545">
        <v>4302</v>
      </c>
      <c r="CI112" s="545">
        <v>508</v>
      </c>
      <c r="CJ112" s="545">
        <v>3893</v>
      </c>
      <c r="CK112" s="545">
        <v>17007</v>
      </c>
      <c r="CL112" s="545">
        <v>50931</v>
      </c>
      <c r="CM112" s="545">
        <v>45692</v>
      </c>
      <c r="CN112" s="545">
        <v>78699</v>
      </c>
      <c r="CO112" s="545">
        <v>771</v>
      </c>
      <c r="CP112" s="545">
        <v>57893</v>
      </c>
      <c r="CQ112" s="545">
        <v>53838</v>
      </c>
      <c r="CR112" s="545">
        <v>48976</v>
      </c>
      <c r="CS112" s="545">
        <v>142406</v>
      </c>
      <c r="CT112" s="545">
        <v>178657</v>
      </c>
      <c r="CU112" s="545">
        <v>7678</v>
      </c>
      <c r="CV112" s="545">
        <v>11976</v>
      </c>
      <c r="CW112" s="545">
        <v>137295</v>
      </c>
      <c r="CX112" s="545">
        <v>109961</v>
      </c>
      <c r="CY112" s="545">
        <v>66249</v>
      </c>
      <c r="CZ112" s="545">
        <v>28693</v>
      </c>
      <c r="DA112" s="545">
        <v>138740</v>
      </c>
      <c r="DB112" s="545">
        <v>184091</v>
      </c>
      <c r="DC112" s="545">
        <v>25815</v>
      </c>
      <c r="DD112" s="545">
        <v>57968</v>
      </c>
      <c r="DE112" s="545">
        <v>46777</v>
      </c>
      <c r="DF112" s="545">
        <v>203257</v>
      </c>
      <c r="DG112" s="545">
        <v>0</v>
      </c>
      <c r="DH112" s="545">
        <v>1777</v>
      </c>
      <c r="DI112" s="714">
        <v>3039283</v>
      </c>
      <c r="DJ112" s="715">
        <v>487999</v>
      </c>
      <c r="DK112" s="545">
        <v>39142670</v>
      </c>
      <c r="DL112" s="545">
        <v>0</v>
      </c>
      <c r="DM112" s="545">
        <v>0</v>
      </c>
      <c r="DN112" s="545">
        <v>0</v>
      </c>
      <c r="DO112" s="545">
        <v>0</v>
      </c>
      <c r="DP112" s="545">
        <v>0</v>
      </c>
      <c r="DQ112" s="545">
        <v>39630669</v>
      </c>
      <c r="DR112" s="545">
        <v>42669952</v>
      </c>
      <c r="DS112" s="545">
        <v>4756905</v>
      </c>
      <c r="DT112" s="545">
        <v>44387574</v>
      </c>
      <c r="DU112" s="545">
        <v>47426857</v>
      </c>
      <c r="DV112" s="545">
        <v>-1313272</v>
      </c>
      <c r="DW112" s="716">
        <v>43074302</v>
      </c>
      <c r="DX112" s="717">
        <v>46113585</v>
      </c>
    </row>
    <row r="113" spans="2:128" ht="12.75" thickBot="1">
      <c r="B113" s="893" t="s">
        <v>727</v>
      </c>
      <c r="C113" s="894" t="s">
        <v>674</v>
      </c>
      <c r="D113" s="497">
        <v>15312</v>
      </c>
      <c r="E113" s="498">
        <v>13075</v>
      </c>
      <c r="F113" s="498">
        <v>52184</v>
      </c>
      <c r="G113" s="498">
        <v>44242</v>
      </c>
      <c r="H113" s="895">
        <v>84228</v>
      </c>
      <c r="I113" s="896">
        <f t="shared" ref="I113:I118" si="1">H113</f>
        <v>84228</v>
      </c>
      <c r="J113" s="538">
        <v>0</v>
      </c>
      <c r="K113" s="538">
        <v>53176</v>
      </c>
      <c r="L113" s="538">
        <v>0</v>
      </c>
      <c r="M113" s="539">
        <v>660020</v>
      </c>
      <c r="N113" s="539">
        <v>3802</v>
      </c>
      <c r="O113" s="539">
        <v>8823</v>
      </c>
      <c r="P113" s="539">
        <v>0</v>
      </c>
      <c r="Q113" s="540">
        <v>20284</v>
      </c>
      <c r="R113" s="540">
        <v>78580</v>
      </c>
      <c r="S113" s="541">
        <v>85816</v>
      </c>
      <c r="T113" s="541">
        <v>80309</v>
      </c>
      <c r="U113" s="541">
        <v>114919</v>
      </c>
      <c r="V113" s="541">
        <v>254770</v>
      </c>
      <c r="W113" s="501">
        <v>194798</v>
      </c>
      <c r="X113" s="542">
        <v>1331</v>
      </c>
      <c r="Y113" s="542">
        <v>87769</v>
      </c>
      <c r="Z113" s="542">
        <v>746</v>
      </c>
      <c r="AA113" s="542">
        <v>27105</v>
      </c>
      <c r="AB113" s="542">
        <v>0</v>
      </c>
      <c r="AC113" s="542">
        <v>0</v>
      </c>
      <c r="AD113" s="542">
        <v>56543</v>
      </c>
      <c r="AE113" s="542">
        <v>28090</v>
      </c>
      <c r="AF113" s="543">
        <v>98112</v>
      </c>
      <c r="AG113" s="543">
        <v>134499</v>
      </c>
      <c r="AH113" s="501">
        <v>116350</v>
      </c>
      <c r="AI113" s="501">
        <v>20490</v>
      </c>
      <c r="AJ113" s="501">
        <v>24289</v>
      </c>
      <c r="AK113" s="545">
        <v>3385</v>
      </c>
      <c r="AL113" s="545">
        <v>82374</v>
      </c>
      <c r="AM113" s="545">
        <v>1183</v>
      </c>
      <c r="AN113" s="545">
        <v>157981</v>
      </c>
      <c r="AO113" s="546">
        <v>6573</v>
      </c>
      <c r="AP113" s="546">
        <v>38373</v>
      </c>
      <c r="AQ113" s="546">
        <v>15914</v>
      </c>
      <c r="AR113" s="546">
        <v>11654</v>
      </c>
      <c r="AS113" s="547">
        <v>718803</v>
      </c>
      <c r="AT113" s="547">
        <v>111501</v>
      </c>
      <c r="AU113" s="548">
        <v>482374</v>
      </c>
      <c r="AV113" s="548">
        <v>252374</v>
      </c>
      <c r="AW113" s="549">
        <v>114693</v>
      </c>
      <c r="AX113" s="549">
        <v>239373</v>
      </c>
      <c r="AY113" s="549">
        <v>152341</v>
      </c>
      <c r="AZ113" s="549">
        <v>2412</v>
      </c>
      <c r="BA113" s="550">
        <v>173964</v>
      </c>
      <c r="BB113" s="550">
        <v>184451</v>
      </c>
      <c r="BC113" s="550">
        <v>45565</v>
      </c>
      <c r="BD113" s="550">
        <v>4282</v>
      </c>
      <c r="BE113" s="551">
        <v>8776</v>
      </c>
      <c r="BF113" s="551">
        <v>11</v>
      </c>
      <c r="BG113" s="552">
        <v>118108</v>
      </c>
      <c r="BH113" s="552">
        <v>48454</v>
      </c>
      <c r="BI113" s="553">
        <v>0</v>
      </c>
      <c r="BJ113" s="553">
        <v>0</v>
      </c>
      <c r="BK113" s="553">
        <v>9603</v>
      </c>
      <c r="BL113" s="553">
        <v>403625</v>
      </c>
      <c r="BM113" s="553">
        <v>8012</v>
      </c>
      <c r="BN113" s="554">
        <v>17062</v>
      </c>
      <c r="BO113" s="501">
        <v>56793</v>
      </c>
      <c r="BP113" s="501">
        <v>3492</v>
      </c>
      <c r="BQ113" s="555">
        <v>196741</v>
      </c>
      <c r="BR113" s="555">
        <v>5107</v>
      </c>
      <c r="BS113" s="555">
        <v>283328</v>
      </c>
      <c r="BT113" s="555">
        <v>26592</v>
      </c>
      <c r="BU113" s="556">
        <v>443293</v>
      </c>
      <c r="BV113" s="556">
        <v>106876</v>
      </c>
      <c r="BW113" s="557">
        <v>61453</v>
      </c>
      <c r="BX113" s="557">
        <v>405063</v>
      </c>
      <c r="BY113" s="416">
        <v>9952573</v>
      </c>
      <c r="BZ113" s="416">
        <v>4379839</v>
      </c>
      <c r="CA113" s="538">
        <v>291337</v>
      </c>
      <c r="CB113" s="538">
        <v>103693</v>
      </c>
      <c r="CC113" s="538">
        <v>0</v>
      </c>
      <c r="CD113" s="539">
        <v>137547</v>
      </c>
      <c r="CE113" s="539">
        <v>1245442</v>
      </c>
      <c r="CF113" s="539">
        <v>160487</v>
      </c>
      <c r="CG113" s="539">
        <v>323998</v>
      </c>
      <c r="CH113" s="539">
        <v>78281</v>
      </c>
      <c r="CI113" s="539">
        <v>42278</v>
      </c>
      <c r="CJ113" s="539">
        <v>140610</v>
      </c>
      <c r="CK113" s="539">
        <v>582705</v>
      </c>
      <c r="CL113" s="540">
        <v>1213074</v>
      </c>
      <c r="CM113" s="540">
        <v>156288</v>
      </c>
      <c r="CN113" s="540">
        <v>203729</v>
      </c>
      <c r="CO113" s="540">
        <v>15795</v>
      </c>
      <c r="CP113" s="540">
        <v>131973</v>
      </c>
      <c r="CQ113" s="416">
        <v>1079247</v>
      </c>
      <c r="CR113" s="541">
        <v>930445</v>
      </c>
      <c r="CS113" s="541">
        <v>1941888</v>
      </c>
      <c r="CT113" s="542">
        <v>2307684</v>
      </c>
      <c r="CU113" s="542">
        <v>579050</v>
      </c>
      <c r="CV113" s="542">
        <v>866811</v>
      </c>
      <c r="CW113" s="416">
        <v>782646</v>
      </c>
      <c r="CX113" s="543">
        <v>271052</v>
      </c>
      <c r="CY113" s="543">
        <v>217345</v>
      </c>
      <c r="CZ113" s="543">
        <v>252637</v>
      </c>
      <c r="DA113" s="543">
        <v>819350</v>
      </c>
      <c r="DB113" s="545">
        <v>494673</v>
      </c>
      <c r="DC113" s="545">
        <v>252424</v>
      </c>
      <c r="DD113" s="545">
        <v>270053</v>
      </c>
      <c r="DE113" s="545">
        <v>447254</v>
      </c>
      <c r="DF113" s="545">
        <v>374429</v>
      </c>
      <c r="DG113" s="416">
        <v>0</v>
      </c>
      <c r="DH113" s="416">
        <v>4773</v>
      </c>
      <c r="DI113" s="897">
        <v>38413031</v>
      </c>
      <c r="DJ113" s="418">
        <v>0</v>
      </c>
      <c r="DK113" s="416">
        <v>0</v>
      </c>
      <c r="DL113" s="416">
        <v>0</v>
      </c>
      <c r="DM113" s="416">
        <v>0</v>
      </c>
      <c r="DN113" s="416">
        <v>0</v>
      </c>
      <c r="DO113" s="416">
        <v>0</v>
      </c>
      <c r="DP113" s="416">
        <v>0</v>
      </c>
      <c r="DQ113" s="416">
        <v>0</v>
      </c>
      <c r="DR113" s="416">
        <v>38413031</v>
      </c>
      <c r="DS113" s="416">
        <v>0</v>
      </c>
      <c r="DT113" s="416">
        <v>0</v>
      </c>
      <c r="DU113" s="416">
        <v>38413031</v>
      </c>
      <c r="DV113" s="416">
        <v>0</v>
      </c>
      <c r="DW113" s="419">
        <v>0</v>
      </c>
      <c r="DX113" s="898">
        <v>38413031</v>
      </c>
    </row>
    <row r="114" spans="2:128" ht="12.75" thickBot="1">
      <c r="B114" s="893" t="s">
        <v>728</v>
      </c>
      <c r="C114" s="894" t="s">
        <v>675</v>
      </c>
      <c r="D114" s="497">
        <v>40172</v>
      </c>
      <c r="E114" s="498">
        <v>447</v>
      </c>
      <c r="F114" s="498">
        <v>18213</v>
      </c>
      <c r="G114" s="498">
        <v>22488</v>
      </c>
      <c r="H114" s="895">
        <v>8555</v>
      </c>
      <c r="I114" s="896">
        <f t="shared" si="1"/>
        <v>8555</v>
      </c>
      <c r="J114" s="538">
        <v>0</v>
      </c>
      <c r="K114" s="538">
        <v>7598</v>
      </c>
      <c r="L114" s="538">
        <v>0</v>
      </c>
      <c r="M114" s="539">
        <v>78367</v>
      </c>
      <c r="N114" s="539">
        <v>999</v>
      </c>
      <c r="O114" s="539">
        <v>4381</v>
      </c>
      <c r="P114" s="539">
        <v>0</v>
      </c>
      <c r="Q114" s="540">
        <v>1169</v>
      </c>
      <c r="R114" s="540">
        <v>7862</v>
      </c>
      <c r="S114" s="541">
        <v>42542</v>
      </c>
      <c r="T114" s="541">
        <v>2206</v>
      </c>
      <c r="U114" s="541">
        <v>28293</v>
      </c>
      <c r="V114" s="541">
        <v>37024</v>
      </c>
      <c r="W114" s="501">
        <v>18905</v>
      </c>
      <c r="X114" s="542">
        <v>16</v>
      </c>
      <c r="Y114" s="542">
        <v>8679</v>
      </c>
      <c r="Z114" s="542">
        <v>23</v>
      </c>
      <c r="AA114" s="542">
        <v>1615</v>
      </c>
      <c r="AB114" s="542">
        <v>0</v>
      </c>
      <c r="AC114" s="542">
        <v>0</v>
      </c>
      <c r="AD114" s="542">
        <v>6441</v>
      </c>
      <c r="AE114" s="542">
        <v>1089</v>
      </c>
      <c r="AF114" s="543">
        <v>20305</v>
      </c>
      <c r="AG114" s="543">
        <v>72755</v>
      </c>
      <c r="AH114" s="501">
        <v>17097</v>
      </c>
      <c r="AI114" s="501">
        <v>3138</v>
      </c>
      <c r="AJ114" s="501">
        <v>6930</v>
      </c>
      <c r="AK114" s="545">
        <v>487</v>
      </c>
      <c r="AL114" s="545">
        <v>25336</v>
      </c>
      <c r="AM114" s="545">
        <v>87</v>
      </c>
      <c r="AN114" s="545">
        <v>21883</v>
      </c>
      <c r="AO114" s="546">
        <v>4621</v>
      </c>
      <c r="AP114" s="546">
        <v>12771</v>
      </c>
      <c r="AQ114" s="546">
        <v>4875</v>
      </c>
      <c r="AR114" s="546">
        <v>2839</v>
      </c>
      <c r="AS114" s="547">
        <v>188811</v>
      </c>
      <c r="AT114" s="547">
        <v>18335</v>
      </c>
      <c r="AU114" s="548">
        <v>19454</v>
      </c>
      <c r="AV114" s="548">
        <v>25594</v>
      </c>
      <c r="AW114" s="549">
        <v>18317</v>
      </c>
      <c r="AX114" s="549">
        <v>22290</v>
      </c>
      <c r="AY114" s="549">
        <v>11910</v>
      </c>
      <c r="AZ114" s="549">
        <v>284</v>
      </c>
      <c r="BA114" s="550">
        <v>10986</v>
      </c>
      <c r="BB114" s="550">
        <v>3565</v>
      </c>
      <c r="BC114" s="550">
        <v>3815</v>
      </c>
      <c r="BD114" s="550">
        <v>287</v>
      </c>
      <c r="BE114" s="551">
        <v>193</v>
      </c>
      <c r="BF114" s="551">
        <v>1</v>
      </c>
      <c r="BG114" s="552">
        <v>1628</v>
      </c>
      <c r="BH114" s="552">
        <v>802</v>
      </c>
      <c r="BI114" s="553">
        <v>0</v>
      </c>
      <c r="BJ114" s="553">
        <v>0</v>
      </c>
      <c r="BK114" s="553">
        <v>231</v>
      </c>
      <c r="BL114" s="553">
        <v>38097</v>
      </c>
      <c r="BM114" s="553">
        <v>571</v>
      </c>
      <c r="BN114" s="554">
        <v>812</v>
      </c>
      <c r="BO114" s="501">
        <v>4034</v>
      </c>
      <c r="BP114" s="501">
        <v>703</v>
      </c>
      <c r="BQ114" s="555">
        <v>107111</v>
      </c>
      <c r="BR114" s="555">
        <v>15392</v>
      </c>
      <c r="BS114" s="555">
        <v>92161</v>
      </c>
      <c r="BT114" s="555">
        <v>40735</v>
      </c>
      <c r="BU114" s="556">
        <v>51429</v>
      </c>
      <c r="BV114" s="556">
        <v>2694</v>
      </c>
      <c r="BW114" s="557">
        <v>17719</v>
      </c>
      <c r="BX114" s="557">
        <v>13988</v>
      </c>
      <c r="BY114" s="416">
        <v>394572</v>
      </c>
      <c r="BZ114" s="416">
        <v>74121</v>
      </c>
      <c r="CA114" s="538">
        <v>40521</v>
      </c>
      <c r="CB114" s="538">
        <v>35667</v>
      </c>
      <c r="CC114" s="538">
        <v>64653</v>
      </c>
      <c r="CD114" s="539">
        <v>18724</v>
      </c>
      <c r="CE114" s="539">
        <v>80701</v>
      </c>
      <c r="CF114" s="539">
        <v>0</v>
      </c>
      <c r="CG114" s="539">
        <v>26622</v>
      </c>
      <c r="CH114" s="539">
        <v>14207</v>
      </c>
      <c r="CI114" s="539">
        <v>2025</v>
      </c>
      <c r="CJ114" s="539">
        <v>6726</v>
      </c>
      <c r="CK114" s="539">
        <v>49496</v>
      </c>
      <c r="CL114" s="540">
        <v>232320</v>
      </c>
      <c r="CM114" s="540">
        <v>31171</v>
      </c>
      <c r="CN114" s="540">
        <v>12414</v>
      </c>
      <c r="CO114" s="540">
        <v>5265</v>
      </c>
      <c r="CP114" s="540">
        <v>11412</v>
      </c>
      <c r="CQ114" s="416">
        <v>5263</v>
      </c>
      <c r="CR114" s="541">
        <v>87863</v>
      </c>
      <c r="CS114" s="541">
        <v>173550</v>
      </c>
      <c r="CT114" s="542">
        <v>86088</v>
      </c>
      <c r="CU114" s="542">
        <v>22378</v>
      </c>
      <c r="CV114" s="542">
        <v>11933</v>
      </c>
      <c r="CW114" s="416">
        <v>9674</v>
      </c>
      <c r="CX114" s="543">
        <v>40759</v>
      </c>
      <c r="CY114" s="543">
        <v>32302</v>
      </c>
      <c r="CZ114" s="543">
        <v>18574</v>
      </c>
      <c r="DA114" s="543">
        <v>39244</v>
      </c>
      <c r="DB114" s="545">
        <v>4212</v>
      </c>
      <c r="DC114" s="545">
        <v>36155</v>
      </c>
      <c r="DD114" s="545">
        <v>1953</v>
      </c>
      <c r="DE114" s="545">
        <v>9644</v>
      </c>
      <c r="DF114" s="545">
        <v>2056</v>
      </c>
      <c r="DG114" s="416">
        <v>0</v>
      </c>
      <c r="DH114" s="416">
        <v>0</v>
      </c>
      <c r="DI114" s="897">
        <v>2924422</v>
      </c>
      <c r="DJ114" s="418">
        <v>0</v>
      </c>
      <c r="DK114" s="416">
        <v>125056</v>
      </c>
      <c r="DL114" s="416">
        <v>0</v>
      </c>
      <c r="DM114" s="416">
        <v>0</v>
      </c>
      <c r="DN114" s="416">
        <v>0</v>
      </c>
      <c r="DO114" s="416">
        <v>0</v>
      </c>
      <c r="DP114" s="416">
        <v>0</v>
      </c>
      <c r="DQ114" s="416">
        <v>125056</v>
      </c>
      <c r="DR114" s="416">
        <v>3049478</v>
      </c>
      <c r="DS114" s="416">
        <v>1279301</v>
      </c>
      <c r="DT114" s="416">
        <v>1404357</v>
      </c>
      <c r="DU114" s="416">
        <v>4328779</v>
      </c>
      <c r="DV114" s="416">
        <v>0</v>
      </c>
      <c r="DW114" s="419">
        <v>1404357</v>
      </c>
      <c r="DX114" s="898">
        <v>4328779</v>
      </c>
    </row>
    <row r="115" spans="2:128">
      <c r="B115" s="939" t="s">
        <v>729</v>
      </c>
      <c r="C115" s="940" t="s">
        <v>386</v>
      </c>
      <c r="D115" s="941">
        <v>20628593</v>
      </c>
      <c r="E115" s="942">
        <v>19975084</v>
      </c>
      <c r="F115" s="942">
        <v>2535765</v>
      </c>
      <c r="G115" s="942">
        <v>3151076</v>
      </c>
      <c r="H115" s="572">
        <v>12401542</v>
      </c>
      <c r="I115" s="943">
        <f t="shared" si="1"/>
        <v>12401542</v>
      </c>
      <c r="J115" s="944">
        <v>0</v>
      </c>
      <c r="K115" s="944">
        <v>8934349</v>
      </c>
      <c r="L115" s="944">
        <v>0</v>
      </c>
      <c r="M115" s="945">
        <v>213452172</v>
      </c>
      <c r="N115" s="945">
        <v>1877296</v>
      </c>
      <c r="O115" s="945">
        <v>12740530</v>
      </c>
      <c r="P115" s="945">
        <v>0</v>
      </c>
      <c r="Q115" s="946">
        <v>7499760</v>
      </c>
      <c r="R115" s="946">
        <v>22949536</v>
      </c>
      <c r="S115" s="947">
        <v>34164350</v>
      </c>
      <c r="T115" s="947">
        <v>14185702</v>
      </c>
      <c r="U115" s="947">
        <v>34557509</v>
      </c>
      <c r="V115" s="947">
        <v>55713166</v>
      </c>
      <c r="W115" s="948">
        <v>24248867</v>
      </c>
      <c r="X115" s="949">
        <v>1029619</v>
      </c>
      <c r="Y115" s="949">
        <v>24339708</v>
      </c>
      <c r="Z115" s="949">
        <v>2037862</v>
      </c>
      <c r="AA115" s="949">
        <v>16334661</v>
      </c>
      <c r="AB115" s="949">
        <v>0</v>
      </c>
      <c r="AC115" s="949">
        <v>0</v>
      </c>
      <c r="AD115" s="949">
        <v>18528617</v>
      </c>
      <c r="AE115" s="949">
        <v>8873142</v>
      </c>
      <c r="AF115" s="950">
        <v>223183858</v>
      </c>
      <c r="AG115" s="950">
        <v>122143481</v>
      </c>
      <c r="AH115" s="948">
        <v>50222190</v>
      </c>
      <c r="AI115" s="948">
        <v>6960004</v>
      </c>
      <c r="AJ115" s="948">
        <v>6279147</v>
      </c>
      <c r="AK115" s="951">
        <v>467491</v>
      </c>
      <c r="AL115" s="951">
        <v>19384249</v>
      </c>
      <c r="AM115" s="951">
        <v>71035</v>
      </c>
      <c r="AN115" s="951">
        <v>21165142</v>
      </c>
      <c r="AO115" s="952">
        <v>5061258</v>
      </c>
      <c r="AP115" s="952">
        <v>28907895</v>
      </c>
      <c r="AQ115" s="952">
        <v>2705219</v>
      </c>
      <c r="AR115" s="952">
        <v>2840139</v>
      </c>
      <c r="AS115" s="953">
        <v>171426255</v>
      </c>
      <c r="AT115" s="953">
        <v>23529446</v>
      </c>
      <c r="AU115" s="954">
        <v>65980655</v>
      </c>
      <c r="AV115" s="954">
        <v>27796864</v>
      </c>
      <c r="AW115" s="955">
        <v>26062690</v>
      </c>
      <c r="AX115" s="955">
        <v>54137937</v>
      </c>
      <c r="AY115" s="955">
        <v>21836004</v>
      </c>
      <c r="AZ115" s="955">
        <v>657238</v>
      </c>
      <c r="BA115" s="956">
        <v>36075042</v>
      </c>
      <c r="BB115" s="956">
        <v>27449245</v>
      </c>
      <c r="BC115" s="956">
        <v>6420192</v>
      </c>
      <c r="BD115" s="956">
        <v>1478641</v>
      </c>
      <c r="BE115" s="957">
        <v>1472879</v>
      </c>
      <c r="BF115" s="957">
        <v>30987</v>
      </c>
      <c r="BG115" s="958">
        <v>14330166</v>
      </c>
      <c r="BH115" s="958">
        <v>9591775</v>
      </c>
      <c r="BI115" s="959">
        <v>0</v>
      </c>
      <c r="BJ115" s="959">
        <v>0</v>
      </c>
      <c r="BK115" s="959">
        <v>4387620</v>
      </c>
      <c r="BL115" s="959">
        <v>147278476</v>
      </c>
      <c r="BM115" s="959">
        <v>815073</v>
      </c>
      <c r="BN115" s="960">
        <v>3847152</v>
      </c>
      <c r="BO115" s="948">
        <v>12330032</v>
      </c>
      <c r="BP115" s="948">
        <v>5151088</v>
      </c>
      <c r="BQ115" s="961">
        <v>141270307</v>
      </c>
      <c r="BR115" s="961">
        <v>34156819</v>
      </c>
      <c r="BS115" s="961">
        <v>74291847</v>
      </c>
      <c r="BT115" s="961">
        <v>18860402</v>
      </c>
      <c r="BU115" s="962">
        <v>76258755</v>
      </c>
      <c r="BV115" s="962">
        <v>5785168</v>
      </c>
      <c r="BW115" s="963">
        <v>9880745</v>
      </c>
      <c r="BX115" s="963">
        <v>9718910</v>
      </c>
      <c r="BY115" s="424">
        <v>240462236</v>
      </c>
      <c r="BZ115" s="424">
        <v>108418372</v>
      </c>
      <c r="CA115" s="944">
        <v>11896840</v>
      </c>
      <c r="CB115" s="944">
        <v>12003420</v>
      </c>
      <c r="CC115" s="944">
        <v>36452733</v>
      </c>
      <c r="CD115" s="945">
        <v>6743507</v>
      </c>
      <c r="CE115" s="945">
        <v>63475259</v>
      </c>
      <c r="CF115" s="945">
        <v>90933749</v>
      </c>
      <c r="CG115" s="945">
        <v>37343394</v>
      </c>
      <c r="CH115" s="945">
        <v>14530618</v>
      </c>
      <c r="CI115" s="945">
        <v>605284</v>
      </c>
      <c r="CJ115" s="945">
        <v>5661430</v>
      </c>
      <c r="CK115" s="945">
        <v>19251855</v>
      </c>
      <c r="CL115" s="946">
        <v>48065956</v>
      </c>
      <c r="CM115" s="946">
        <v>6958174</v>
      </c>
      <c r="CN115" s="946">
        <v>17273979</v>
      </c>
      <c r="CO115" s="946">
        <v>1110431</v>
      </c>
      <c r="CP115" s="946">
        <v>10425362</v>
      </c>
      <c r="CQ115" s="424">
        <v>44464846</v>
      </c>
      <c r="CR115" s="947">
        <v>22160990</v>
      </c>
      <c r="CS115" s="947">
        <v>31552495</v>
      </c>
      <c r="CT115" s="949">
        <v>146731718</v>
      </c>
      <c r="CU115" s="949">
        <v>15449981</v>
      </c>
      <c r="CV115" s="949">
        <v>15579380</v>
      </c>
      <c r="CW115" s="424">
        <v>22547715</v>
      </c>
      <c r="CX115" s="950">
        <v>27932467</v>
      </c>
      <c r="CY115" s="950">
        <v>27970467</v>
      </c>
      <c r="CZ115" s="950">
        <v>72951922</v>
      </c>
      <c r="DA115" s="950">
        <v>31285581</v>
      </c>
      <c r="DB115" s="951">
        <v>29401694</v>
      </c>
      <c r="DC115" s="951">
        <v>63848373</v>
      </c>
      <c r="DD115" s="951">
        <v>22450724</v>
      </c>
      <c r="DE115" s="951">
        <v>8996197</v>
      </c>
      <c r="DF115" s="951">
        <v>8613532</v>
      </c>
      <c r="DG115" s="424">
        <v>38413031</v>
      </c>
      <c r="DH115" s="424">
        <v>3971183</v>
      </c>
      <c r="DI115" s="426">
        <v>3447793319</v>
      </c>
      <c r="DJ115" s="964">
        <v>129381594</v>
      </c>
      <c r="DK115" s="432">
        <v>1821862157</v>
      </c>
      <c r="DL115" s="432">
        <v>578479711</v>
      </c>
      <c r="DM115" s="432">
        <v>112909715</v>
      </c>
      <c r="DN115" s="432">
        <v>192221226</v>
      </c>
      <c r="DO115" s="432">
        <v>686996814</v>
      </c>
      <c r="DP115" s="432">
        <v>20108637</v>
      </c>
      <c r="DQ115" s="432">
        <v>3541959854</v>
      </c>
      <c r="DR115" s="432">
        <v>6989753173</v>
      </c>
      <c r="DS115" s="432">
        <v>2272584001</v>
      </c>
      <c r="DT115" s="432">
        <v>5814543855</v>
      </c>
      <c r="DU115" s="432">
        <v>9262337174</v>
      </c>
      <c r="DV115" s="432">
        <v>-2099649562</v>
      </c>
      <c r="DW115" s="965">
        <v>3714894293</v>
      </c>
      <c r="DX115" s="966">
        <v>7162687612</v>
      </c>
    </row>
    <row r="116" spans="2:128">
      <c r="B116" s="893" t="s">
        <v>730</v>
      </c>
      <c r="C116" s="894" t="s">
        <v>387</v>
      </c>
      <c r="D116" s="497">
        <v>23927</v>
      </c>
      <c r="E116" s="498">
        <v>0</v>
      </c>
      <c r="F116" s="498">
        <v>99309</v>
      </c>
      <c r="G116" s="498">
        <v>14877</v>
      </c>
      <c r="H116" s="498">
        <v>160839</v>
      </c>
      <c r="I116" s="415">
        <f t="shared" si="1"/>
        <v>160839</v>
      </c>
      <c r="J116" s="538">
        <v>0</v>
      </c>
      <c r="K116" s="538">
        <v>984821</v>
      </c>
      <c r="L116" s="538">
        <v>0</v>
      </c>
      <c r="M116" s="539">
        <v>4514575</v>
      </c>
      <c r="N116" s="539">
        <v>79867</v>
      </c>
      <c r="O116" s="539">
        <v>124420</v>
      </c>
      <c r="P116" s="539">
        <v>0</v>
      </c>
      <c r="Q116" s="540">
        <v>161354</v>
      </c>
      <c r="R116" s="540">
        <v>526446</v>
      </c>
      <c r="S116" s="541">
        <v>776665</v>
      </c>
      <c r="T116" s="541">
        <v>256713</v>
      </c>
      <c r="U116" s="541">
        <v>1182163</v>
      </c>
      <c r="V116" s="541">
        <v>1777422</v>
      </c>
      <c r="W116" s="501">
        <v>1450021</v>
      </c>
      <c r="X116" s="542">
        <v>56430</v>
      </c>
      <c r="Y116" s="542">
        <v>752239</v>
      </c>
      <c r="Z116" s="542">
        <v>10801</v>
      </c>
      <c r="AA116" s="542">
        <v>444172</v>
      </c>
      <c r="AB116" s="542">
        <v>0</v>
      </c>
      <c r="AC116" s="542">
        <v>0</v>
      </c>
      <c r="AD116" s="542">
        <v>755962</v>
      </c>
      <c r="AE116" s="542">
        <v>293412</v>
      </c>
      <c r="AF116" s="543">
        <v>816606</v>
      </c>
      <c r="AG116" s="543">
        <v>993156</v>
      </c>
      <c r="AH116" s="501">
        <v>1440337</v>
      </c>
      <c r="AI116" s="501">
        <v>200632</v>
      </c>
      <c r="AJ116" s="501">
        <v>189046</v>
      </c>
      <c r="AK116" s="545">
        <v>12777</v>
      </c>
      <c r="AL116" s="545">
        <v>619651</v>
      </c>
      <c r="AM116" s="545">
        <v>2299</v>
      </c>
      <c r="AN116" s="545">
        <v>800222</v>
      </c>
      <c r="AO116" s="546">
        <v>38025</v>
      </c>
      <c r="AP116" s="546">
        <v>345897</v>
      </c>
      <c r="AQ116" s="546">
        <v>72911</v>
      </c>
      <c r="AR116" s="546">
        <v>12224</v>
      </c>
      <c r="AS116" s="547">
        <v>3984787</v>
      </c>
      <c r="AT116" s="547">
        <v>341964</v>
      </c>
      <c r="AU116" s="548">
        <v>2565820</v>
      </c>
      <c r="AV116" s="548">
        <v>942954</v>
      </c>
      <c r="AW116" s="549">
        <v>595472</v>
      </c>
      <c r="AX116" s="549">
        <v>1023275</v>
      </c>
      <c r="AY116" s="549">
        <v>701782</v>
      </c>
      <c r="AZ116" s="549">
        <v>12093</v>
      </c>
      <c r="BA116" s="550">
        <v>1144849</v>
      </c>
      <c r="BB116" s="550">
        <v>1132578</v>
      </c>
      <c r="BC116" s="550">
        <v>148777</v>
      </c>
      <c r="BD116" s="550">
        <v>47161</v>
      </c>
      <c r="BE116" s="551">
        <v>62899</v>
      </c>
      <c r="BF116" s="551">
        <v>1443</v>
      </c>
      <c r="BG116" s="552">
        <v>420121</v>
      </c>
      <c r="BH116" s="552">
        <v>244323</v>
      </c>
      <c r="BI116" s="553">
        <v>0</v>
      </c>
      <c r="BJ116" s="553">
        <v>0</v>
      </c>
      <c r="BK116" s="553">
        <v>40141</v>
      </c>
      <c r="BL116" s="553">
        <v>3082677</v>
      </c>
      <c r="BM116" s="553">
        <v>10298</v>
      </c>
      <c r="BN116" s="554">
        <v>118161</v>
      </c>
      <c r="BO116" s="501">
        <v>369592</v>
      </c>
      <c r="BP116" s="501">
        <v>36131</v>
      </c>
      <c r="BQ116" s="555">
        <v>4580807</v>
      </c>
      <c r="BR116" s="555">
        <v>883746</v>
      </c>
      <c r="BS116" s="555">
        <v>1909497</v>
      </c>
      <c r="BT116" s="555">
        <v>454167</v>
      </c>
      <c r="BU116" s="556">
        <v>1242392</v>
      </c>
      <c r="BV116" s="556">
        <v>153445</v>
      </c>
      <c r="BW116" s="557">
        <v>506365</v>
      </c>
      <c r="BX116" s="557">
        <v>858360</v>
      </c>
      <c r="BY116" s="416">
        <v>19553632</v>
      </c>
      <c r="BZ116" s="416">
        <v>8411883</v>
      </c>
      <c r="CA116" s="538">
        <v>450638</v>
      </c>
      <c r="CB116" s="538">
        <v>490601</v>
      </c>
      <c r="CC116" s="538">
        <v>0</v>
      </c>
      <c r="CD116" s="539">
        <v>303015</v>
      </c>
      <c r="CE116" s="539">
        <v>4167014</v>
      </c>
      <c r="CF116" s="539">
        <v>0</v>
      </c>
      <c r="CG116" s="539">
        <v>1338860</v>
      </c>
      <c r="CH116" s="539">
        <v>248928</v>
      </c>
      <c r="CI116" s="539">
        <v>87249</v>
      </c>
      <c r="CJ116" s="539">
        <v>424625</v>
      </c>
      <c r="CK116" s="539">
        <v>1571542</v>
      </c>
      <c r="CL116" s="540">
        <v>12556090</v>
      </c>
      <c r="CM116" s="540">
        <v>285558</v>
      </c>
      <c r="CN116" s="540">
        <v>1361816</v>
      </c>
      <c r="CO116" s="540">
        <v>7704</v>
      </c>
      <c r="CP116" s="540">
        <v>898441</v>
      </c>
      <c r="CQ116" s="416">
        <v>3135685</v>
      </c>
      <c r="CR116" s="541">
        <v>1056330</v>
      </c>
      <c r="CS116" s="541">
        <v>1305751</v>
      </c>
      <c r="CT116" s="542">
        <v>3967576</v>
      </c>
      <c r="CU116" s="542">
        <v>1459926</v>
      </c>
      <c r="CV116" s="542">
        <v>961141</v>
      </c>
      <c r="CW116" s="416">
        <v>1474086</v>
      </c>
      <c r="CX116" s="543">
        <v>587659</v>
      </c>
      <c r="CY116" s="543">
        <v>977159</v>
      </c>
      <c r="CZ116" s="543">
        <v>2575433</v>
      </c>
      <c r="DA116" s="543">
        <v>3911730</v>
      </c>
      <c r="DB116" s="545">
        <v>1802664</v>
      </c>
      <c r="DC116" s="545">
        <v>2727002</v>
      </c>
      <c r="DD116" s="545">
        <v>1057454</v>
      </c>
      <c r="DE116" s="545">
        <v>1490956</v>
      </c>
      <c r="DF116" s="545">
        <v>1086784</v>
      </c>
      <c r="DG116" s="416">
        <v>0</v>
      </c>
      <c r="DH116" s="416">
        <v>40367</v>
      </c>
      <c r="DI116" s="967">
        <v>129381594</v>
      </c>
      <c r="DJ116" s="429"/>
    </row>
    <row r="117" spans="2:128">
      <c r="B117" s="893" t="s">
        <v>731</v>
      </c>
      <c r="C117" s="894" t="s">
        <v>732</v>
      </c>
      <c r="D117" s="497">
        <v>2732888</v>
      </c>
      <c r="E117" s="498">
        <v>666444</v>
      </c>
      <c r="F117" s="498">
        <v>3269850</v>
      </c>
      <c r="G117" s="498">
        <v>961201</v>
      </c>
      <c r="H117" s="498">
        <v>2858595</v>
      </c>
      <c r="I117" s="415">
        <f t="shared" si="1"/>
        <v>2858595</v>
      </c>
      <c r="J117" s="538">
        <v>0</v>
      </c>
      <c r="K117" s="538">
        <v>2486733</v>
      </c>
      <c r="L117" s="538">
        <v>0</v>
      </c>
      <c r="M117" s="539">
        <v>55161833</v>
      </c>
      <c r="N117" s="539">
        <v>572677</v>
      </c>
      <c r="O117" s="539">
        <v>1270526</v>
      </c>
      <c r="P117" s="539">
        <v>0</v>
      </c>
      <c r="Q117" s="540">
        <v>2587262</v>
      </c>
      <c r="R117" s="540">
        <v>7759683</v>
      </c>
      <c r="S117" s="541">
        <v>11606490</v>
      </c>
      <c r="T117" s="541">
        <v>5549678</v>
      </c>
      <c r="U117" s="541">
        <v>4004236</v>
      </c>
      <c r="V117" s="541">
        <v>18572450</v>
      </c>
      <c r="W117" s="501">
        <v>17582146</v>
      </c>
      <c r="X117" s="542">
        <v>160072</v>
      </c>
      <c r="Y117" s="542">
        <v>4974156</v>
      </c>
      <c r="Z117" s="542">
        <v>33186</v>
      </c>
      <c r="AA117" s="542">
        <v>2795091</v>
      </c>
      <c r="AB117" s="542">
        <v>0</v>
      </c>
      <c r="AC117" s="542">
        <v>0</v>
      </c>
      <c r="AD117" s="542">
        <v>4064026</v>
      </c>
      <c r="AE117" s="542">
        <v>1884571</v>
      </c>
      <c r="AF117" s="543">
        <v>4074687</v>
      </c>
      <c r="AG117" s="543">
        <v>4554331</v>
      </c>
      <c r="AH117" s="501">
        <v>15368515</v>
      </c>
      <c r="AI117" s="501">
        <v>3266634</v>
      </c>
      <c r="AJ117" s="501">
        <v>2099809</v>
      </c>
      <c r="AK117" s="545">
        <v>139831</v>
      </c>
      <c r="AL117" s="545">
        <v>8332377</v>
      </c>
      <c r="AM117" s="545">
        <v>28488</v>
      </c>
      <c r="AN117" s="545">
        <v>7150081</v>
      </c>
      <c r="AO117" s="546">
        <v>689248</v>
      </c>
      <c r="AP117" s="546">
        <v>2751182</v>
      </c>
      <c r="AQ117" s="546">
        <v>863308</v>
      </c>
      <c r="AR117" s="546">
        <v>523640</v>
      </c>
      <c r="AS117" s="547">
        <v>11136666</v>
      </c>
      <c r="AT117" s="547">
        <v>3724105</v>
      </c>
      <c r="AU117" s="548">
        <v>22045876</v>
      </c>
      <c r="AV117" s="548">
        <v>20656524</v>
      </c>
      <c r="AW117" s="549">
        <v>9402562</v>
      </c>
      <c r="AX117" s="549">
        <v>13760613</v>
      </c>
      <c r="AY117" s="549">
        <v>10070355</v>
      </c>
      <c r="AZ117" s="549">
        <v>93817</v>
      </c>
      <c r="BA117" s="550">
        <v>14787398</v>
      </c>
      <c r="BB117" s="550">
        <v>5692610</v>
      </c>
      <c r="BC117" s="550">
        <v>1821323</v>
      </c>
      <c r="BD117" s="550">
        <v>302830</v>
      </c>
      <c r="BE117" s="551">
        <v>378310</v>
      </c>
      <c r="BF117" s="551">
        <v>2216</v>
      </c>
      <c r="BG117" s="552">
        <v>3676393</v>
      </c>
      <c r="BH117" s="552">
        <v>2393011</v>
      </c>
      <c r="BI117" s="553">
        <v>0</v>
      </c>
      <c r="BJ117" s="553">
        <v>0</v>
      </c>
      <c r="BK117" s="553">
        <v>864264</v>
      </c>
      <c r="BL117" s="553">
        <v>25546790</v>
      </c>
      <c r="BM117" s="553">
        <v>208841</v>
      </c>
      <c r="BN117" s="554">
        <v>1570749</v>
      </c>
      <c r="BO117" s="501">
        <v>3757428</v>
      </c>
      <c r="BP117" s="501">
        <v>1742810</v>
      </c>
      <c r="BQ117" s="555">
        <v>89131405</v>
      </c>
      <c r="BR117" s="555">
        <v>22783175</v>
      </c>
      <c r="BS117" s="555">
        <v>45886726</v>
      </c>
      <c r="BT117" s="555">
        <v>13678580</v>
      </c>
      <c r="BU117" s="556">
        <v>10995688</v>
      </c>
      <c r="BV117" s="556">
        <v>1350846</v>
      </c>
      <c r="BW117" s="557">
        <v>4569620</v>
      </c>
      <c r="BX117" s="557">
        <v>17634764</v>
      </c>
      <c r="BY117" s="416">
        <v>344677450</v>
      </c>
      <c r="BZ117" s="416">
        <v>88387808</v>
      </c>
      <c r="CA117" s="538">
        <v>8258652</v>
      </c>
      <c r="CB117" s="538">
        <v>2445672</v>
      </c>
      <c r="CC117" s="538">
        <v>0</v>
      </c>
      <c r="CD117" s="539">
        <v>4346913</v>
      </c>
      <c r="CE117" s="539">
        <v>107987293</v>
      </c>
      <c r="CF117" s="539">
        <v>0</v>
      </c>
      <c r="CG117" s="539">
        <v>15434500</v>
      </c>
      <c r="CH117" s="539">
        <v>2904284</v>
      </c>
      <c r="CI117" s="539">
        <v>951271</v>
      </c>
      <c r="CJ117" s="539">
        <v>5904158</v>
      </c>
      <c r="CK117" s="539">
        <v>11142658</v>
      </c>
      <c r="CL117" s="540">
        <v>26950836</v>
      </c>
      <c r="CM117" s="540">
        <v>3240363</v>
      </c>
      <c r="CN117" s="540">
        <v>16635252</v>
      </c>
      <c r="CO117" s="540">
        <v>615293</v>
      </c>
      <c r="CP117" s="540">
        <v>5638023</v>
      </c>
      <c r="CQ117" s="416">
        <v>99710747</v>
      </c>
      <c r="CR117" s="541">
        <v>119534695</v>
      </c>
      <c r="CS117" s="541">
        <v>32472826</v>
      </c>
      <c r="CT117" s="542">
        <v>141912343</v>
      </c>
      <c r="CU117" s="542">
        <v>38915494</v>
      </c>
      <c r="CV117" s="542">
        <v>36692225</v>
      </c>
      <c r="CW117" s="416">
        <v>27627437</v>
      </c>
      <c r="CX117" s="543">
        <v>6471410</v>
      </c>
      <c r="CY117" s="543">
        <v>10947966</v>
      </c>
      <c r="CZ117" s="543">
        <v>30255356</v>
      </c>
      <c r="DA117" s="543">
        <v>67559831</v>
      </c>
      <c r="DB117" s="545">
        <v>15934307</v>
      </c>
      <c r="DC117" s="545">
        <v>35906325</v>
      </c>
      <c r="DD117" s="545">
        <v>12844273</v>
      </c>
      <c r="DE117" s="545">
        <v>13412991</v>
      </c>
      <c r="DF117" s="545">
        <v>15465342</v>
      </c>
      <c r="DG117" s="416">
        <v>0</v>
      </c>
      <c r="DH117" s="416">
        <v>110237</v>
      </c>
      <c r="DI117" s="420">
        <v>1912356451</v>
      </c>
      <c r="DJ117" s="429"/>
    </row>
    <row r="118" spans="2:128" ht="12.75" thickBot="1">
      <c r="B118" s="893" t="s">
        <v>733</v>
      </c>
      <c r="C118" s="894" t="s">
        <v>25</v>
      </c>
      <c r="D118" s="497">
        <v>20693532</v>
      </c>
      <c r="E118" s="498">
        <v>4024721</v>
      </c>
      <c r="F118" s="498">
        <v>880426</v>
      </c>
      <c r="G118" s="498">
        <v>1554004</v>
      </c>
      <c r="H118" s="498">
        <v>6321282</v>
      </c>
      <c r="I118" s="415">
        <f t="shared" si="1"/>
        <v>6321282</v>
      </c>
      <c r="J118" s="538">
        <v>0</v>
      </c>
      <c r="K118" s="538">
        <v>1054407</v>
      </c>
      <c r="L118" s="538">
        <v>0</v>
      </c>
      <c r="M118" s="539">
        <v>24875929</v>
      </c>
      <c r="N118" s="539">
        <v>510763</v>
      </c>
      <c r="O118" s="539">
        <v>1954362</v>
      </c>
      <c r="P118" s="539">
        <v>0</v>
      </c>
      <c r="Q118" s="540">
        <v>180871</v>
      </c>
      <c r="R118" s="540">
        <v>422548</v>
      </c>
      <c r="S118" s="541">
        <v>5438425</v>
      </c>
      <c r="T118" s="541">
        <v>661132</v>
      </c>
      <c r="U118" s="541">
        <v>2410329</v>
      </c>
      <c r="V118" s="541">
        <v>4953371</v>
      </c>
      <c r="W118" s="501">
        <v>6160268</v>
      </c>
      <c r="X118" s="542">
        <v>103944</v>
      </c>
      <c r="Y118" s="542">
        <v>4115730</v>
      </c>
      <c r="Z118" s="542">
        <v>26437</v>
      </c>
      <c r="AA118" s="542">
        <v>562301</v>
      </c>
      <c r="AB118" s="542">
        <v>0</v>
      </c>
      <c r="AC118" s="542">
        <v>0</v>
      </c>
      <c r="AD118" s="542">
        <v>3551426</v>
      </c>
      <c r="AE118" s="542">
        <v>572836</v>
      </c>
      <c r="AF118" s="543">
        <v>1501857</v>
      </c>
      <c r="AG118" s="543">
        <v>5921451</v>
      </c>
      <c r="AH118" s="501">
        <v>1055837</v>
      </c>
      <c r="AI118" s="501">
        <v>635061</v>
      </c>
      <c r="AJ118" s="501">
        <v>1378099</v>
      </c>
      <c r="AK118" s="545">
        <v>75395</v>
      </c>
      <c r="AL118" s="545">
        <v>2313060</v>
      </c>
      <c r="AM118" s="545">
        <v>4191</v>
      </c>
      <c r="AN118" s="545">
        <v>3013700</v>
      </c>
      <c r="AO118" s="546">
        <v>81469</v>
      </c>
      <c r="AP118" s="546">
        <v>1871957</v>
      </c>
      <c r="AQ118" s="546">
        <v>139902</v>
      </c>
      <c r="AR118" s="546">
        <v>63946</v>
      </c>
      <c r="AS118" s="547">
        <v>2275262</v>
      </c>
      <c r="AT118" s="547">
        <v>616245</v>
      </c>
      <c r="AU118" s="548">
        <v>5471714</v>
      </c>
      <c r="AV118" s="548">
        <v>1352999</v>
      </c>
      <c r="AW118" s="549">
        <v>1331264</v>
      </c>
      <c r="AX118" s="549">
        <v>5193469</v>
      </c>
      <c r="AY118" s="549">
        <v>569513</v>
      </c>
      <c r="AZ118" s="549">
        <v>26209</v>
      </c>
      <c r="BA118" s="550">
        <v>604339</v>
      </c>
      <c r="BB118" s="550">
        <v>431445</v>
      </c>
      <c r="BC118" s="550">
        <v>476325</v>
      </c>
      <c r="BD118" s="550">
        <v>66631</v>
      </c>
      <c r="BE118" s="551">
        <v>48359</v>
      </c>
      <c r="BF118" s="551">
        <v>345</v>
      </c>
      <c r="BG118" s="552">
        <v>315913</v>
      </c>
      <c r="BH118" s="552">
        <v>57783</v>
      </c>
      <c r="BI118" s="553">
        <v>0</v>
      </c>
      <c r="BJ118" s="553">
        <v>0</v>
      </c>
      <c r="BK118" s="553">
        <v>43379</v>
      </c>
      <c r="BL118" s="553">
        <v>1935773</v>
      </c>
      <c r="BM118" s="553">
        <v>35547</v>
      </c>
      <c r="BN118" s="554">
        <v>302835</v>
      </c>
      <c r="BO118" s="501">
        <v>687463</v>
      </c>
      <c r="BP118" s="501">
        <v>225961</v>
      </c>
      <c r="BQ118" s="555">
        <v>-2564562</v>
      </c>
      <c r="BR118" s="555">
        <v>726778</v>
      </c>
      <c r="BS118" s="555">
        <v>609917</v>
      </c>
      <c r="BT118" s="555">
        <v>52345</v>
      </c>
      <c r="BU118" s="556">
        <v>3493476</v>
      </c>
      <c r="BV118" s="556">
        <v>363108</v>
      </c>
      <c r="BW118" s="557">
        <v>4015943</v>
      </c>
      <c r="BX118" s="557">
        <v>1161975</v>
      </c>
      <c r="BY118" s="416">
        <v>147386219</v>
      </c>
      <c r="BZ118" s="416">
        <v>60193374</v>
      </c>
      <c r="CA118" s="538">
        <v>13454235</v>
      </c>
      <c r="CB118" s="538">
        <v>22085099</v>
      </c>
      <c r="CC118" s="538">
        <v>146364360</v>
      </c>
      <c r="CD118" s="539">
        <v>944433</v>
      </c>
      <c r="CE118" s="539">
        <v>5246786</v>
      </c>
      <c r="CF118" s="539">
        <v>0</v>
      </c>
      <c r="CG118" s="539">
        <v>2757887</v>
      </c>
      <c r="CH118" s="539">
        <v>5431</v>
      </c>
      <c r="CI118" s="539">
        <v>88193</v>
      </c>
      <c r="CJ118" s="539">
        <v>878955</v>
      </c>
      <c r="CK118" s="539">
        <v>8781842</v>
      </c>
      <c r="CL118" s="540">
        <v>13039491</v>
      </c>
      <c r="CM118" s="540">
        <v>1731343</v>
      </c>
      <c r="CN118" s="540">
        <v>5097508</v>
      </c>
      <c r="CO118" s="540">
        <v>237976</v>
      </c>
      <c r="CP118" s="540">
        <v>1956816</v>
      </c>
      <c r="CQ118" s="416">
        <v>0</v>
      </c>
      <c r="CR118" s="541">
        <v>583088</v>
      </c>
      <c r="CS118" s="541">
        <v>29567</v>
      </c>
      <c r="CT118" s="542">
        <v>18988612</v>
      </c>
      <c r="CU118" s="542">
        <v>91752</v>
      </c>
      <c r="CV118" s="542">
        <v>4038327</v>
      </c>
      <c r="CW118" s="416">
        <v>623714</v>
      </c>
      <c r="CX118" s="543">
        <v>3354243</v>
      </c>
      <c r="CY118" s="543">
        <v>10992879</v>
      </c>
      <c r="CZ118" s="543">
        <v>1887248</v>
      </c>
      <c r="DA118" s="543">
        <v>16865334</v>
      </c>
      <c r="DB118" s="545">
        <v>16397116</v>
      </c>
      <c r="DC118" s="545">
        <v>7393972</v>
      </c>
      <c r="DD118" s="545">
        <v>2962555</v>
      </c>
      <c r="DE118" s="545">
        <v>8504983</v>
      </c>
      <c r="DF118" s="545">
        <v>8584369</v>
      </c>
      <c r="DG118" s="416">
        <v>0</v>
      </c>
      <c r="DH118" s="416">
        <v>-108873</v>
      </c>
      <c r="DI118" s="420">
        <v>670451556</v>
      </c>
      <c r="DJ118" s="429"/>
    </row>
    <row r="119" spans="2:128">
      <c r="B119" s="893" t="s">
        <v>734</v>
      </c>
      <c r="C119" s="894" t="s">
        <v>735</v>
      </c>
      <c r="D119" s="497">
        <v>12709537</v>
      </c>
      <c r="E119" s="498">
        <v>2788537</v>
      </c>
      <c r="F119" s="498">
        <v>1673543</v>
      </c>
      <c r="G119" s="498">
        <v>1564815</v>
      </c>
      <c r="H119" s="499">
        <v>2229634</v>
      </c>
      <c r="I119" s="500">
        <f>SUM(H119:H120)</f>
        <v>2229634</v>
      </c>
      <c r="J119" s="538">
        <v>0</v>
      </c>
      <c r="K119" s="538">
        <v>1602530</v>
      </c>
      <c r="L119" s="538">
        <v>0</v>
      </c>
      <c r="M119" s="539">
        <v>7987284</v>
      </c>
      <c r="N119" s="539">
        <v>121721</v>
      </c>
      <c r="O119" s="539">
        <v>394372</v>
      </c>
      <c r="P119" s="539">
        <v>0</v>
      </c>
      <c r="Q119" s="540">
        <v>760013</v>
      </c>
      <c r="R119" s="540">
        <v>624429</v>
      </c>
      <c r="S119" s="541">
        <v>1468339</v>
      </c>
      <c r="T119" s="541">
        <v>211148</v>
      </c>
      <c r="U119" s="541">
        <v>967468</v>
      </c>
      <c r="V119" s="541">
        <v>4470461</v>
      </c>
      <c r="W119" s="501">
        <v>2986079</v>
      </c>
      <c r="X119" s="542">
        <v>34931</v>
      </c>
      <c r="Y119" s="542">
        <v>2351977</v>
      </c>
      <c r="Z119" s="542">
        <v>73463</v>
      </c>
      <c r="AA119" s="542">
        <v>1371761</v>
      </c>
      <c r="AB119" s="542">
        <v>0</v>
      </c>
      <c r="AC119" s="542">
        <v>0</v>
      </c>
      <c r="AD119" s="542">
        <v>2782046</v>
      </c>
      <c r="AE119" s="542">
        <v>515730</v>
      </c>
      <c r="AF119" s="543">
        <v>1661155</v>
      </c>
      <c r="AG119" s="543">
        <v>2176995</v>
      </c>
      <c r="AH119" s="501">
        <v>3039017</v>
      </c>
      <c r="AI119" s="501">
        <v>494221</v>
      </c>
      <c r="AJ119" s="501">
        <v>101416</v>
      </c>
      <c r="AK119" s="545">
        <v>80007</v>
      </c>
      <c r="AL119" s="545">
        <v>1607170</v>
      </c>
      <c r="AM119" s="545">
        <v>2919</v>
      </c>
      <c r="AN119" s="545">
        <v>1239621</v>
      </c>
      <c r="AO119" s="546">
        <v>2569</v>
      </c>
      <c r="AP119" s="546">
        <v>1145746</v>
      </c>
      <c r="AQ119" s="546">
        <v>170897</v>
      </c>
      <c r="AR119" s="546">
        <v>54393</v>
      </c>
      <c r="AS119" s="547">
        <v>2346947</v>
      </c>
      <c r="AT119" s="547">
        <v>1166876</v>
      </c>
      <c r="AU119" s="548">
        <v>2162608</v>
      </c>
      <c r="AV119" s="548">
        <v>1391957</v>
      </c>
      <c r="AW119" s="549">
        <v>1048809</v>
      </c>
      <c r="AX119" s="549">
        <v>1514708</v>
      </c>
      <c r="AY119" s="549">
        <v>1884075</v>
      </c>
      <c r="AZ119" s="549">
        <v>40263</v>
      </c>
      <c r="BA119" s="550">
        <v>1337994</v>
      </c>
      <c r="BB119" s="550">
        <v>388787</v>
      </c>
      <c r="BC119" s="550">
        <v>484757</v>
      </c>
      <c r="BD119" s="550">
        <v>78430</v>
      </c>
      <c r="BE119" s="551">
        <v>24528</v>
      </c>
      <c r="BF119" s="551">
        <v>372</v>
      </c>
      <c r="BG119" s="552">
        <v>2366153</v>
      </c>
      <c r="BH119" s="552">
        <v>437893</v>
      </c>
      <c r="BI119" s="553">
        <v>0</v>
      </c>
      <c r="BJ119" s="553">
        <v>0</v>
      </c>
      <c r="BK119" s="553">
        <v>144762</v>
      </c>
      <c r="BL119" s="553">
        <v>3886761</v>
      </c>
      <c r="BM119" s="553">
        <v>9412</v>
      </c>
      <c r="BN119" s="554">
        <v>67235</v>
      </c>
      <c r="BO119" s="501">
        <v>298541</v>
      </c>
      <c r="BP119" s="501">
        <v>421275</v>
      </c>
      <c r="BQ119" s="555">
        <v>10687587</v>
      </c>
      <c r="BR119" s="555">
        <v>2434077</v>
      </c>
      <c r="BS119" s="555">
        <v>11504339</v>
      </c>
      <c r="BT119" s="555">
        <v>3112398</v>
      </c>
      <c r="BU119" s="556">
        <v>13607966</v>
      </c>
      <c r="BV119" s="556">
        <v>1328619</v>
      </c>
      <c r="BW119" s="557">
        <v>7694013</v>
      </c>
      <c r="BX119" s="557">
        <v>1560678</v>
      </c>
      <c r="BY119" s="416">
        <v>52815708</v>
      </c>
      <c r="BZ119" s="416">
        <v>34911387</v>
      </c>
      <c r="CA119" s="538">
        <v>7686720</v>
      </c>
      <c r="CB119" s="538">
        <v>18940160</v>
      </c>
      <c r="CC119" s="538">
        <v>123240970</v>
      </c>
      <c r="CD119" s="539">
        <v>5172293</v>
      </c>
      <c r="CE119" s="539">
        <v>9760874</v>
      </c>
      <c r="CF119" s="539">
        <v>0</v>
      </c>
      <c r="CG119" s="539">
        <v>8137129</v>
      </c>
      <c r="CH119" s="539">
        <v>2199094</v>
      </c>
      <c r="CI119" s="539">
        <v>104343</v>
      </c>
      <c r="CJ119" s="539">
        <v>1757066</v>
      </c>
      <c r="CK119" s="539">
        <v>3914457</v>
      </c>
      <c r="CL119" s="540">
        <v>30782717</v>
      </c>
      <c r="CM119" s="540">
        <v>1795962</v>
      </c>
      <c r="CN119" s="540">
        <v>4394688</v>
      </c>
      <c r="CO119" s="540">
        <v>173259</v>
      </c>
      <c r="CP119" s="540">
        <v>1367659</v>
      </c>
      <c r="CQ119" s="416">
        <v>0</v>
      </c>
      <c r="CR119" s="541">
        <v>3456388</v>
      </c>
      <c r="CS119" s="541">
        <v>6902109</v>
      </c>
      <c r="CT119" s="542">
        <v>22965708</v>
      </c>
      <c r="CU119" s="542">
        <v>1299824</v>
      </c>
      <c r="CV119" s="542">
        <v>3656949</v>
      </c>
      <c r="CW119" s="416">
        <v>3059557</v>
      </c>
      <c r="CX119" s="543">
        <v>2132069</v>
      </c>
      <c r="CY119" s="543">
        <v>40328250</v>
      </c>
      <c r="CZ119" s="543">
        <v>5377749</v>
      </c>
      <c r="DA119" s="543">
        <v>9771024</v>
      </c>
      <c r="DB119" s="545">
        <v>8644024</v>
      </c>
      <c r="DC119" s="545">
        <v>7019240</v>
      </c>
      <c r="DD119" s="545">
        <v>5016657</v>
      </c>
      <c r="DE119" s="545">
        <v>2862193</v>
      </c>
      <c r="DF119" s="545">
        <v>4663802</v>
      </c>
      <c r="DG119" s="416">
        <v>0</v>
      </c>
      <c r="DH119" s="416">
        <v>211922</v>
      </c>
      <c r="DI119" s="420">
        <v>569420715</v>
      </c>
      <c r="DJ119" s="429"/>
    </row>
    <row r="120" spans="2:128" ht="12.75" thickBot="1">
      <c r="B120" s="893" t="s">
        <v>736</v>
      </c>
      <c r="C120" s="894" t="s">
        <v>737</v>
      </c>
      <c r="D120" s="497">
        <v>0</v>
      </c>
      <c r="E120" s="498">
        <v>0</v>
      </c>
      <c r="F120" s="498">
        <v>0</v>
      </c>
      <c r="G120" s="498">
        <v>0</v>
      </c>
      <c r="H120" s="509">
        <v>0</v>
      </c>
      <c r="I120" s="510"/>
      <c r="J120" s="538">
        <v>0</v>
      </c>
      <c r="K120" s="538">
        <v>0</v>
      </c>
      <c r="L120" s="538">
        <v>0</v>
      </c>
      <c r="M120" s="539">
        <v>11382</v>
      </c>
      <c r="N120" s="539">
        <v>0</v>
      </c>
      <c r="O120" s="539">
        <v>0</v>
      </c>
      <c r="P120" s="539">
        <v>0</v>
      </c>
      <c r="Q120" s="540">
        <v>0</v>
      </c>
      <c r="R120" s="540">
        <v>0</v>
      </c>
      <c r="S120" s="541">
        <v>0</v>
      </c>
      <c r="T120" s="541">
        <v>0</v>
      </c>
      <c r="U120" s="541">
        <v>0</v>
      </c>
      <c r="V120" s="541">
        <v>0</v>
      </c>
      <c r="W120" s="501">
        <v>0</v>
      </c>
      <c r="X120" s="542">
        <v>0</v>
      </c>
      <c r="Y120" s="542">
        <v>0</v>
      </c>
      <c r="Z120" s="542">
        <v>0</v>
      </c>
      <c r="AA120" s="542">
        <v>0</v>
      </c>
      <c r="AB120" s="542">
        <v>0</v>
      </c>
      <c r="AC120" s="542">
        <v>0</v>
      </c>
      <c r="AD120" s="542">
        <v>0</v>
      </c>
      <c r="AE120" s="542">
        <v>0</v>
      </c>
      <c r="AF120" s="543">
        <v>0</v>
      </c>
      <c r="AG120" s="543">
        <v>0</v>
      </c>
      <c r="AH120" s="501">
        <v>0</v>
      </c>
      <c r="AI120" s="501">
        <v>0</v>
      </c>
      <c r="AJ120" s="501">
        <v>0</v>
      </c>
      <c r="AK120" s="545">
        <v>0</v>
      </c>
      <c r="AL120" s="545">
        <v>0</v>
      </c>
      <c r="AM120" s="545">
        <v>0</v>
      </c>
      <c r="AN120" s="545">
        <v>0</v>
      </c>
      <c r="AO120" s="546">
        <v>0</v>
      </c>
      <c r="AP120" s="546">
        <v>0</v>
      </c>
      <c r="AQ120" s="546">
        <v>0</v>
      </c>
      <c r="AR120" s="546">
        <v>0</v>
      </c>
      <c r="AS120" s="547">
        <v>0</v>
      </c>
      <c r="AT120" s="547">
        <v>0</v>
      </c>
      <c r="AU120" s="548">
        <v>0</v>
      </c>
      <c r="AV120" s="548">
        <v>0</v>
      </c>
      <c r="AW120" s="549">
        <v>0</v>
      </c>
      <c r="AX120" s="549">
        <v>0</v>
      </c>
      <c r="AY120" s="549">
        <v>0</v>
      </c>
      <c r="AZ120" s="549">
        <v>0</v>
      </c>
      <c r="BA120" s="550">
        <v>0</v>
      </c>
      <c r="BB120" s="550">
        <v>0</v>
      </c>
      <c r="BC120" s="550">
        <v>0</v>
      </c>
      <c r="BD120" s="550">
        <v>0</v>
      </c>
      <c r="BE120" s="551">
        <v>0</v>
      </c>
      <c r="BF120" s="551">
        <v>0</v>
      </c>
      <c r="BG120" s="552">
        <v>0</v>
      </c>
      <c r="BH120" s="552">
        <v>0</v>
      </c>
      <c r="BI120" s="553">
        <v>0</v>
      </c>
      <c r="BJ120" s="553">
        <v>0</v>
      </c>
      <c r="BK120" s="553">
        <v>0</v>
      </c>
      <c r="BL120" s="553">
        <v>0</v>
      </c>
      <c r="BM120" s="553">
        <v>0</v>
      </c>
      <c r="BN120" s="554">
        <v>0</v>
      </c>
      <c r="BO120" s="501">
        <v>0</v>
      </c>
      <c r="BP120" s="501">
        <v>0</v>
      </c>
      <c r="BQ120" s="555">
        <v>0</v>
      </c>
      <c r="BR120" s="555">
        <v>0</v>
      </c>
      <c r="BS120" s="555">
        <v>0</v>
      </c>
      <c r="BT120" s="555">
        <v>0</v>
      </c>
      <c r="BU120" s="556">
        <v>0</v>
      </c>
      <c r="BV120" s="556">
        <v>0</v>
      </c>
      <c r="BW120" s="557">
        <v>115139</v>
      </c>
      <c r="BX120" s="557">
        <v>1484455</v>
      </c>
      <c r="BY120" s="416">
        <v>0</v>
      </c>
      <c r="BZ120" s="416">
        <v>0</v>
      </c>
      <c r="CA120" s="538">
        <v>0</v>
      </c>
      <c r="CB120" s="538">
        <v>0</v>
      </c>
      <c r="CC120" s="538">
        <v>0</v>
      </c>
      <c r="CD120" s="539">
        <v>0</v>
      </c>
      <c r="CE120" s="539">
        <v>0</v>
      </c>
      <c r="CF120" s="539">
        <v>0</v>
      </c>
      <c r="CG120" s="539">
        <v>0</v>
      </c>
      <c r="CH120" s="539">
        <v>0</v>
      </c>
      <c r="CI120" s="539">
        <v>0</v>
      </c>
      <c r="CJ120" s="539">
        <v>0</v>
      </c>
      <c r="CK120" s="539">
        <v>32669</v>
      </c>
      <c r="CL120" s="540">
        <v>0</v>
      </c>
      <c r="CM120" s="540">
        <v>0</v>
      </c>
      <c r="CN120" s="540">
        <v>0</v>
      </c>
      <c r="CO120" s="540">
        <v>0</v>
      </c>
      <c r="CP120" s="540">
        <v>0</v>
      </c>
      <c r="CQ120" s="416">
        <v>83670778</v>
      </c>
      <c r="CR120" s="541">
        <v>25905092</v>
      </c>
      <c r="CS120" s="541">
        <v>211237</v>
      </c>
      <c r="CT120" s="542">
        <v>164012</v>
      </c>
      <c r="CU120" s="542">
        <v>1314951</v>
      </c>
      <c r="CV120" s="542">
        <v>0</v>
      </c>
      <c r="CW120" s="416">
        <v>0</v>
      </c>
      <c r="CX120" s="543">
        <v>0</v>
      </c>
      <c r="CY120" s="543">
        <v>0</v>
      </c>
      <c r="CZ120" s="543">
        <v>0</v>
      </c>
      <c r="DA120" s="543">
        <v>0</v>
      </c>
      <c r="DB120" s="545">
        <v>0</v>
      </c>
      <c r="DC120" s="545">
        <v>0</v>
      </c>
      <c r="DD120" s="545">
        <v>0</v>
      </c>
      <c r="DE120" s="545">
        <v>0</v>
      </c>
      <c r="DF120" s="545">
        <v>0</v>
      </c>
      <c r="DG120" s="416">
        <v>0</v>
      </c>
      <c r="DH120" s="416">
        <v>0</v>
      </c>
      <c r="DI120" s="420">
        <v>112909715</v>
      </c>
      <c r="DJ120" s="429"/>
    </row>
    <row r="121" spans="2:128">
      <c r="B121" s="893" t="s">
        <v>738</v>
      </c>
      <c r="C121" s="894" t="s">
        <v>739</v>
      </c>
      <c r="D121" s="497">
        <v>1391092</v>
      </c>
      <c r="E121" s="498">
        <v>348404</v>
      </c>
      <c r="F121" s="498">
        <v>207981</v>
      </c>
      <c r="G121" s="498">
        <v>109040</v>
      </c>
      <c r="H121" s="498">
        <v>512836</v>
      </c>
      <c r="I121" s="415">
        <f>H121</f>
        <v>512836</v>
      </c>
      <c r="J121" s="538">
        <v>0</v>
      </c>
      <c r="K121" s="538">
        <v>712010</v>
      </c>
      <c r="L121" s="538">
        <v>0</v>
      </c>
      <c r="M121" s="539">
        <v>6426623</v>
      </c>
      <c r="N121" s="539">
        <v>500940</v>
      </c>
      <c r="O121" s="539">
        <v>175904</v>
      </c>
      <c r="P121" s="539">
        <v>0</v>
      </c>
      <c r="Q121" s="540">
        <v>459310</v>
      </c>
      <c r="R121" s="540">
        <v>748676</v>
      </c>
      <c r="S121" s="541">
        <v>1412248</v>
      </c>
      <c r="T121" s="541">
        <v>704786</v>
      </c>
      <c r="U121" s="541">
        <v>1222352</v>
      </c>
      <c r="V121" s="541">
        <v>2187324</v>
      </c>
      <c r="W121" s="501">
        <v>1594055</v>
      </c>
      <c r="X121" s="542">
        <v>34502</v>
      </c>
      <c r="Y121" s="542">
        <v>345608</v>
      </c>
      <c r="Z121" s="542">
        <v>21220</v>
      </c>
      <c r="AA121" s="542">
        <v>517726</v>
      </c>
      <c r="AB121" s="542">
        <v>0</v>
      </c>
      <c r="AC121" s="542">
        <v>0</v>
      </c>
      <c r="AD121" s="542">
        <v>697456</v>
      </c>
      <c r="AE121" s="542">
        <v>305324</v>
      </c>
      <c r="AF121" s="543">
        <v>96910692</v>
      </c>
      <c r="AG121" s="543">
        <v>2124966</v>
      </c>
      <c r="AH121" s="501">
        <v>1568813</v>
      </c>
      <c r="AI121" s="501">
        <v>466357</v>
      </c>
      <c r="AJ121" s="501">
        <v>124817</v>
      </c>
      <c r="AK121" s="545">
        <v>24176</v>
      </c>
      <c r="AL121" s="545">
        <v>1302897</v>
      </c>
      <c r="AM121" s="545">
        <v>5061</v>
      </c>
      <c r="AN121" s="545">
        <v>944576</v>
      </c>
      <c r="AO121" s="546">
        <v>307060</v>
      </c>
      <c r="AP121" s="546">
        <v>376676</v>
      </c>
      <c r="AQ121" s="546">
        <v>136548</v>
      </c>
      <c r="AR121" s="546">
        <v>58036</v>
      </c>
      <c r="AS121" s="547">
        <v>7073867</v>
      </c>
      <c r="AT121" s="547">
        <v>841927</v>
      </c>
      <c r="AU121" s="548">
        <v>2662928</v>
      </c>
      <c r="AV121" s="548">
        <v>1800977</v>
      </c>
      <c r="AW121" s="549">
        <v>793576</v>
      </c>
      <c r="AX121" s="549">
        <v>1873220</v>
      </c>
      <c r="AY121" s="549">
        <v>515272</v>
      </c>
      <c r="AZ121" s="549">
        <v>16018</v>
      </c>
      <c r="BA121" s="550">
        <v>893861</v>
      </c>
      <c r="BB121" s="550">
        <v>503255</v>
      </c>
      <c r="BC121" s="550">
        <v>149212</v>
      </c>
      <c r="BD121" s="550">
        <v>29448</v>
      </c>
      <c r="BE121" s="551">
        <v>29271</v>
      </c>
      <c r="BF121" s="551">
        <v>574</v>
      </c>
      <c r="BG121" s="552">
        <v>343634</v>
      </c>
      <c r="BH121" s="552">
        <v>166758</v>
      </c>
      <c r="BI121" s="553">
        <v>0</v>
      </c>
      <c r="BJ121" s="553">
        <v>0</v>
      </c>
      <c r="BK121" s="553">
        <v>96078</v>
      </c>
      <c r="BL121" s="553">
        <v>5154299</v>
      </c>
      <c r="BM121" s="553">
        <v>14498</v>
      </c>
      <c r="BN121" s="554">
        <v>152694</v>
      </c>
      <c r="BO121" s="501">
        <v>417957</v>
      </c>
      <c r="BP121" s="501">
        <v>438675</v>
      </c>
      <c r="BQ121" s="555">
        <v>7810946</v>
      </c>
      <c r="BR121" s="555">
        <v>1718294</v>
      </c>
      <c r="BS121" s="555">
        <v>3979269</v>
      </c>
      <c r="BT121" s="555">
        <v>1252217</v>
      </c>
      <c r="BU121" s="556">
        <v>7380524</v>
      </c>
      <c r="BV121" s="556">
        <v>324247</v>
      </c>
      <c r="BW121" s="557">
        <v>1473151</v>
      </c>
      <c r="BX121" s="557">
        <v>2115788</v>
      </c>
      <c r="BY121" s="416">
        <v>54686687</v>
      </c>
      <c r="BZ121" s="416">
        <v>9728225</v>
      </c>
      <c r="CA121" s="538">
        <v>3788018</v>
      </c>
      <c r="CB121" s="538">
        <v>3228312</v>
      </c>
      <c r="CC121" s="538">
        <v>15668910</v>
      </c>
      <c r="CD121" s="539">
        <v>867603</v>
      </c>
      <c r="CE121" s="539">
        <v>7978530</v>
      </c>
      <c r="CF121" s="539">
        <v>0</v>
      </c>
      <c r="CG121" s="539">
        <v>1964295</v>
      </c>
      <c r="CH121" s="539">
        <v>1047047</v>
      </c>
      <c r="CI121" s="539">
        <v>51440</v>
      </c>
      <c r="CJ121" s="539">
        <v>879219</v>
      </c>
      <c r="CK121" s="539">
        <v>4202991</v>
      </c>
      <c r="CL121" s="540">
        <v>3900244</v>
      </c>
      <c r="CM121" s="540">
        <v>360974</v>
      </c>
      <c r="CN121" s="540">
        <v>1978332</v>
      </c>
      <c r="CO121" s="540">
        <v>52513</v>
      </c>
      <c r="CP121" s="540">
        <v>700910</v>
      </c>
      <c r="CQ121" s="416">
        <v>15686</v>
      </c>
      <c r="CR121" s="541">
        <v>18751</v>
      </c>
      <c r="CS121" s="541">
        <v>41598</v>
      </c>
      <c r="CT121" s="542">
        <v>239053</v>
      </c>
      <c r="CU121" s="542">
        <v>13402</v>
      </c>
      <c r="CV121" s="542">
        <v>44087</v>
      </c>
      <c r="CW121" s="416">
        <v>1222958</v>
      </c>
      <c r="CX121" s="543">
        <v>3124296</v>
      </c>
      <c r="CY121" s="543">
        <v>4663161</v>
      </c>
      <c r="CZ121" s="543">
        <v>4523939</v>
      </c>
      <c r="DA121" s="543">
        <v>12178538</v>
      </c>
      <c r="DB121" s="545">
        <v>5366529</v>
      </c>
      <c r="DC121" s="545">
        <v>6752659</v>
      </c>
      <c r="DD121" s="545">
        <v>3841197</v>
      </c>
      <c r="DE121" s="545">
        <v>4289132</v>
      </c>
      <c r="DF121" s="545">
        <v>7699756</v>
      </c>
      <c r="DG121" s="416">
        <v>0</v>
      </c>
      <c r="DH121" s="416">
        <v>103943</v>
      </c>
      <c r="DI121" s="420">
        <v>340231462</v>
      </c>
      <c r="DJ121" s="429"/>
    </row>
    <row r="122" spans="2:128">
      <c r="B122" s="893" t="s">
        <v>740</v>
      </c>
      <c r="C122" s="894" t="s">
        <v>741</v>
      </c>
      <c r="D122" s="497">
        <v>0</v>
      </c>
      <c r="E122" s="498">
        <v>0</v>
      </c>
      <c r="F122" s="498">
        <v>0</v>
      </c>
      <c r="G122" s="498">
        <v>0</v>
      </c>
      <c r="H122" s="498">
        <v>0</v>
      </c>
      <c r="I122" s="415">
        <f>H122</f>
        <v>0</v>
      </c>
      <c r="J122" s="538">
        <v>0</v>
      </c>
      <c r="K122" s="538">
        <v>0</v>
      </c>
      <c r="L122" s="538">
        <v>0</v>
      </c>
      <c r="M122" s="539">
        <v>-5177848</v>
      </c>
      <c r="N122" s="539">
        <v>0</v>
      </c>
      <c r="O122" s="539">
        <v>0</v>
      </c>
      <c r="P122" s="539">
        <v>0</v>
      </c>
      <c r="Q122" s="540">
        <v>0</v>
      </c>
      <c r="R122" s="540">
        <v>0</v>
      </c>
      <c r="S122" s="541">
        <v>0</v>
      </c>
      <c r="T122" s="541">
        <v>0</v>
      </c>
      <c r="U122" s="541">
        <v>0</v>
      </c>
      <c r="V122" s="541">
        <v>0</v>
      </c>
      <c r="W122" s="501">
        <v>0</v>
      </c>
      <c r="X122" s="542">
        <v>0</v>
      </c>
      <c r="Y122" s="542">
        <v>0</v>
      </c>
      <c r="Z122" s="542">
        <v>0</v>
      </c>
      <c r="AA122" s="542">
        <v>0</v>
      </c>
      <c r="AB122" s="542">
        <v>0</v>
      </c>
      <c r="AC122" s="542">
        <v>0</v>
      </c>
      <c r="AD122" s="542">
        <v>0</v>
      </c>
      <c r="AE122" s="542">
        <v>0</v>
      </c>
      <c r="AF122" s="543">
        <v>0</v>
      </c>
      <c r="AG122" s="543">
        <v>0</v>
      </c>
      <c r="AH122" s="501">
        <v>0</v>
      </c>
      <c r="AI122" s="501">
        <v>0</v>
      </c>
      <c r="AJ122" s="501">
        <v>0</v>
      </c>
      <c r="AK122" s="545">
        <v>0</v>
      </c>
      <c r="AL122" s="545">
        <v>0</v>
      </c>
      <c r="AM122" s="545">
        <v>0</v>
      </c>
      <c r="AN122" s="545">
        <v>0</v>
      </c>
      <c r="AO122" s="546">
        <v>0</v>
      </c>
      <c r="AP122" s="546">
        <v>0</v>
      </c>
      <c r="AQ122" s="546">
        <v>0</v>
      </c>
      <c r="AR122" s="546">
        <v>0</v>
      </c>
      <c r="AS122" s="547">
        <v>0</v>
      </c>
      <c r="AT122" s="547">
        <v>0</v>
      </c>
      <c r="AU122" s="548">
        <v>0</v>
      </c>
      <c r="AV122" s="548">
        <v>0</v>
      </c>
      <c r="AW122" s="549">
        <v>0</v>
      </c>
      <c r="AX122" s="549">
        <v>0</v>
      </c>
      <c r="AY122" s="549">
        <v>0</v>
      </c>
      <c r="AZ122" s="549">
        <v>0</v>
      </c>
      <c r="BA122" s="550">
        <v>0</v>
      </c>
      <c r="BB122" s="550">
        <v>0</v>
      </c>
      <c r="BC122" s="550">
        <v>0</v>
      </c>
      <c r="BD122" s="550">
        <v>0</v>
      </c>
      <c r="BE122" s="551">
        <v>0</v>
      </c>
      <c r="BF122" s="551">
        <v>0</v>
      </c>
      <c r="BG122" s="552">
        <v>0</v>
      </c>
      <c r="BH122" s="552">
        <v>0</v>
      </c>
      <c r="BI122" s="553">
        <v>0</v>
      </c>
      <c r="BJ122" s="553">
        <v>0</v>
      </c>
      <c r="BK122" s="553">
        <v>0</v>
      </c>
      <c r="BL122" s="553">
        <v>0</v>
      </c>
      <c r="BM122" s="553">
        <v>0</v>
      </c>
      <c r="BN122" s="554">
        <v>0</v>
      </c>
      <c r="BO122" s="501">
        <v>0</v>
      </c>
      <c r="BP122" s="501">
        <v>0</v>
      </c>
      <c r="BQ122" s="555">
        <v>-50233</v>
      </c>
      <c r="BR122" s="555">
        <v>0</v>
      </c>
      <c r="BS122" s="555">
        <v>-269855</v>
      </c>
      <c r="BT122" s="555">
        <v>0</v>
      </c>
      <c r="BU122" s="556">
        <v>0</v>
      </c>
      <c r="BV122" s="556">
        <v>0</v>
      </c>
      <c r="BW122" s="557">
        <v>-372001</v>
      </c>
      <c r="BX122" s="557">
        <v>0</v>
      </c>
      <c r="BY122" s="416">
        <v>-17901</v>
      </c>
      <c r="BZ122" s="416">
        <v>-1476533</v>
      </c>
      <c r="CA122" s="538">
        <v>0</v>
      </c>
      <c r="CB122" s="538">
        <v>0</v>
      </c>
      <c r="CC122" s="538">
        <v>0</v>
      </c>
      <c r="CD122" s="539">
        <v>0</v>
      </c>
      <c r="CE122" s="539">
        <v>-132287</v>
      </c>
      <c r="CF122" s="539">
        <v>0</v>
      </c>
      <c r="CG122" s="539">
        <v>-96829</v>
      </c>
      <c r="CH122" s="539">
        <v>0</v>
      </c>
      <c r="CI122" s="539">
        <v>0</v>
      </c>
      <c r="CJ122" s="539">
        <v>0</v>
      </c>
      <c r="CK122" s="539">
        <v>-162047</v>
      </c>
      <c r="CL122" s="540">
        <v>0</v>
      </c>
      <c r="CM122" s="540">
        <v>0</v>
      </c>
      <c r="CN122" s="540">
        <v>-118094</v>
      </c>
      <c r="CO122" s="540">
        <v>0</v>
      </c>
      <c r="CP122" s="540">
        <v>0</v>
      </c>
      <c r="CQ122" s="416">
        <v>0</v>
      </c>
      <c r="CR122" s="541">
        <v>0</v>
      </c>
      <c r="CS122" s="541">
        <v>0</v>
      </c>
      <c r="CT122" s="542">
        <v>0</v>
      </c>
      <c r="CU122" s="542">
        <v>0</v>
      </c>
      <c r="CV122" s="542">
        <v>0</v>
      </c>
      <c r="CW122" s="416">
        <v>-10334529</v>
      </c>
      <c r="CX122" s="543">
        <v>0</v>
      </c>
      <c r="CY122" s="543">
        <v>0</v>
      </c>
      <c r="CZ122" s="543">
        <v>0</v>
      </c>
      <c r="DA122" s="543">
        <v>-1635587</v>
      </c>
      <c r="DB122" s="545">
        <v>-13456</v>
      </c>
      <c r="DC122" s="545">
        <v>0</v>
      </c>
      <c r="DD122" s="545">
        <v>0</v>
      </c>
      <c r="DE122" s="545">
        <v>0</v>
      </c>
      <c r="DF122" s="545">
        <v>0</v>
      </c>
      <c r="DG122" s="416">
        <v>0</v>
      </c>
      <c r="DH122" s="416">
        <v>0</v>
      </c>
      <c r="DI122" s="420">
        <v>-19857200</v>
      </c>
      <c r="DJ122" s="429"/>
    </row>
    <row r="123" spans="2:128">
      <c r="B123" s="939" t="s">
        <v>742</v>
      </c>
      <c r="C123" s="940" t="s">
        <v>743</v>
      </c>
      <c r="D123" s="941">
        <v>37550976</v>
      </c>
      <c r="E123" s="942">
        <v>7828106</v>
      </c>
      <c r="F123" s="942">
        <v>6131109</v>
      </c>
      <c r="G123" s="942">
        <v>4203937</v>
      </c>
      <c r="H123" s="942">
        <v>12083186</v>
      </c>
      <c r="I123" s="423">
        <f>H123</f>
        <v>12083186</v>
      </c>
      <c r="J123" s="944">
        <v>0</v>
      </c>
      <c r="K123" s="944">
        <v>6840501</v>
      </c>
      <c r="L123" s="944">
        <v>0</v>
      </c>
      <c r="M123" s="945">
        <v>93799778</v>
      </c>
      <c r="N123" s="945">
        <v>1785968</v>
      </c>
      <c r="O123" s="945">
        <v>3919584</v>
      </c>
      <c r="P123" s="945">
        <v>0</v>
      </c>
      <c r="Q123" s="946">
        <v>4148810</v>
      </c>
      <c r="R123" s="946">
        <v>10081782</v>
      </c>
      <c r="S123" s="947">
        <v>20702167</v>
      </c>
      <c r="T123" s="947">
        <v>7383457</v>
      </c>
      <c r="U123" s="947">
        <v>9786548</v>
      </c>
      <c r="V123" s="947">
        <v>31961028</v>
      </c>
      <c r="W123" s="948">
        <v>29772569</v>
      </c>
      <c r="X123" s="949">
        <v>389879</v>
      </c>
      <c r="Y123" s="949">
        <v>12539710</v>
      </c>
      <c r="Z123" s="949">
        <v>165107</v>
      </c>
      <c r="AA123" s="949">
        <v>5691051</v>
      </c>
      <c r="AB123" s="949">
        <v>0</v>
      </c>
      <c r="AC123" s="949">
        <v>0</v>
      </c>
      <c r="AD123" s="949">
        <v>11850916</v>
      </c>
      <c r="AE123" s="949">
        <v>3571873</v>
      </c>
      <c r="AF123" s="950">
        <v>104964997</v>
      </c>
      <c r="AG123" s="950">
        <v>15770899</v>
      </c>
      <c r="AH123" s="948">
        <v>22472519</v>
      </c>
      <c r="AI123" s="948">
        <v>5062905</v>
      </c>
      <c r="AJ123" s="948">
        <v>3893187</v>
      </c>
      <c r="AK123" s="951">
        <v>332186</v>
      </c>
      <c r="AL123" s="951">
        <v>14175155</v>
      </c>
      <c r="AM123" s="951">
        <v>42958</v>
      </c>
      <c r="AN123" s="951">
        <v>13148200</v>
      </c>
      <c r="AO123" s="952">
        <v>1118371</v>
      </c>
      <c r="AP123" s="952">
        <v>6491458</v>
      </c>
      <c r="AQ123" s="952">
        <v>1383566</v>
      </c>
      <c r="AR123" s="952">
        <v>712239</v>
      </c>
      <c r="AS123" s="953">
        <v>26817529</v>
      </c>
      <c r="AT123" s="953">
        <v>6691117</v>
      </c>
      <c r="AU123" s="954">
        <v>34908946</v>
      </c>
      <c r="AV123" s="954">
        <v>26145411</v>
      </c>
      <c r="AW123" s="955">
        <v>13171683</v>
      </c>
      <c r="AX123" s="955">
        <v>23365285</v>
      </c>
      <c r="AY123" s="955">
        <v>13740997</v>
      </c>
      <c r="AZ123" s="955">
        <v>188400</v>
      </c>
      <c r="BA123" s="956">
        <v>18768441</v>
      </c>
      <c r="BB123" s="956">
        <v>8148675</v>
      </c>
      <c r="BC123" s="956">
        <v>3080394</v>
      </c>
      <c r="BD123" s="956">
        <v>524500</v>
      </c>
      <c r="BE123" s="957">
        <v>543367</v>
      </c>
      <c r="BF123" s="957">
        <v>4950</v>
      </c>
      <c r="BG123" s="958">
        <v>7122214</v>
      </c>
      <c r="BH123" s="958">
        <v>3299768</v>
      </c>
      <c r="BI123" s="959">
        <v>0</v>
      </c>
      <c r="BJ123" s="959">
        <v>0</v>
      </c>
      <c r="BK123" s="959">
        <v>1188624</v>
      </c>
      <c r="BL123" s="959">
        <v>39606300</v>
      </c>
      <c r="BM123" s="959">
        <v>278596</v>
      </c>
      <c r="BN123" s="960">
        <v>2211674</v>
      </c>
      <c r="BO123" s="948">
        <v>5530981</v>
      </c>
      <c r="BP123" s="948">
        <v>2864852</v>
      </c>
      <c r="BQ123" s="961">
        <v>109595950</v>
      </c>
      <c r="BR123" s="961">
        <v>28546070</v>
      </c>
      <c r="BS123" s="961">
        <v>63619893</v>
      </c>
      <c r="BT123" s="961">
        <v>18549707</v>
      </c>
      <c r="BU123" s="962">
        <v>36720046</v>
      </c>
      <c r="BV123" s="962">
        <v>3520265</v>
      </c>
      <c r="BW123" s="963">
        <v>18002230</v>
      </c>
      <c r="BX123" s="963">
        <v>24816020</v>
      </c>
      <c r="BY123" s="424">
        <v>619101795</v>
      </c>
      <c r="BZ123" s="424">
        <v>200156144</v>
      </c>
      <c r="CA123" s="944">
        <v>33638263</v>
      </c>
      <c r="CB123" s="944">
        <v>47189844</v>
      </c>
      <c r="CC123" s="944">
        <v>285274240</v>
      </c>
      <c r="CD123" s="945">
        <v>11634257</v>
      </c>
      <c r="CE123" s="945">
        <v>135008210</v>
      </c>
      <c r="CF123" s="945">
        <v>0</v>
      </c>
      <c r="CG123" s="945">
        <v>29535842</v>
      </c>
      <c r="CH123" s="945">
        <v>6404784</v>
      </c>
      <c r="CI123" s="945">
        <v>1282496</v>
      </c>
      <c r="CJ123" s="945">
        <v>9844023</v>
      </c>
      <c r="CK123" s="945">
        <v>29484112</v>
      </c>
      <c r="CL123" s="946">
        <v>87229378</v>
      </c>
      <c r="CM123" s="946">
        <v>7414200</v>
      </c>
      <c r="CN123" s="946">
        <v>29349502</v>
      </c>
      <c r="CO123" s="946">
        <v>1086745</v>
      </c>
      <c r="CP123" s="946">
        <v>10561849</v>
      </c>
      <c r="CQ123" s="424">
        <v>186532896</v>
      </c>
      <c r="CR123" s="947">
        <v>150554344</v>
      </c>
      <c r="CS123" s="947">
        <v>40963088</v>
      </c>
      <c r="CT123" s="949">
        <v>188237304</v>
      </c>
      <c r="CU123" s="949">
        <v>43095349</v>
      </c>
      <c r="CV123" s="949">
        <v>45392729</v>
      </c>
      <c r="CW123" s="424">
        <v>23673223</v>
      </c>
      <c r="CX123" s="950">
        <v>15669677</v>
      </c>
      <c r="CY123" s="950">
        <v>67909415</v>
      </c>
      <c r="CZ123" s="950">
        <v>44619725</v>
      </c>
      <c r="DA123" s="950">
        <v>108650870</v>
      </c>
      <c r="DB123" s="951">
        <v>48131184</v>
      </c>
      <c r="DC123" s="951">
        <v>59799198</v>
      </c>
      <c r="DD123" s="951">
        <v>25722136</v>
      </c>
      <c r="DE123" s="951">
        <v>30560255</v>
      </c>
      <c r="DF123" s="951">
        <v>37500053</v>
      </c>
      <c r="DG123" s="424">
        <v>0</v>
      </c>
      <c r="DH123" s="424">
        <v>357596</v>
      </c>
      <c r="DI123" s="430">
        <v>3714894293</v>
      </c>
      <c r="DJ123" s="429"/>
    </row>
    <row r="124" spans="2:128">
      <c r="B124" s="968" t="s">
        <v>744</v>
      </c>
      <c r="C124" s="969" t="s">
        <v>745</v>
      </c>
      <c r="D124" s="970">
        <v>58179569</v>
      </c>
      <c r="E124" s="971">
        <v>27803190</v>
      </c>
      <c r="F124" s="971">
        <v>8666874</v>
      </c>
      <c r="G124" s="971">
        <v>7355013</v>
      </c>
      <c r="H124" s="971">
        <v>24484728</v>
      </c>
      <c r="I124" s="431">
        <f>H124</f>
        <v>24484728</v>
      </c>
      <c r="J124" s="972">
        <v>0</v>
      </c>
      <c r="K124" s="972">
        <v>15774850</v>
      </c>
      <c r="L124" s="972">
        <v>0</v>
      </c>
      <c r="M124" s="973">
        <v>307251950</v>
      </c>
      <c r="N124" s="973">
        <v>3663264</v>
      </c>
      <c r="O124" s="973">
        <v>16660114</v>
      </c>
      <c r="P124" s="973">
        <v>0</v>
      </c>
      <c r="Q124" s="974">
        <v>11648570</v>
      </c>
      <c r="R124" s="974">
        <v>33031318</v>
      </c>
      <c r="S124" s="975">
        <v>54866517</v>
      </c>
      <c r="T124" s="975">
        <v>21569159</v>
      </c>
      <c r="U124" s="975">
        <v>44344057</v>
      </c>
      <c r="V124" s="975">
        <v>87674194</v>
      </c>
      <c r="W124" s="976">
        <v>54021436</v>
      </c>
      <c r="X124" s="977">
        <v>1419498</v>
      </c>
      <c r="Y124" s="977">
        <v>36879418</v>
      </c>
      <c r="Z124" s="977">
        <v>2202969</v>
      </c>
      <c r="AA124" s="977">
        <v>22025712</v>
      </c>
      <c r="AB124" s="977">
        <v>0</v>
      </c>
      <c r="AC124" s="977">
        <v>0</v>
      </c>
      <c r="AD124" s="977">
        <v>30379533</v>
      </c>
      <c r="AE124" s="977">
        <v>12445015</v>
      </c>
      <c r="AF124" s="978">
        <v>328148855</v>
      </c>
      <c r="AG124" s="978">
        <v>137914380</v>
      </c>
      <c r="AH124" s="976">
        <v>72694709</v>
      </c>
      <c r="AI124" s="976">
        <v>12022909</v>
      </c>
      <c r="AJ124" s="976">
        <v>10172334</v>
      </c>
      <c r="AK124" s="979">
        <v>799677</v>
      </c>
      <c r="AL124" s="979">
        <v>33559404</v>
      </c>
      <c r="AM124" s="979">
        <v>113993</v>
      </c>
      <c r="AN124" s="979">
        <v>34313342</v>
      </c>
      <c r="AO124" s="980">
        <v>6179629</v>
      </c>
      <c r="AP124" s="980">
        <v>35399353</v>
      </c>
      <c r="AQ124" s="980">
        <v>4088785</v>
      </c>
      <c r="AR124" s="980">
        <v>3552378</v>
      </c>
      <c r="AS124" s="981">
        <v>198243784</v>
      </c>
      <c r="AT124" s="981">
        <v>30220563</v>
      </c>
      <c r="AU124" s="982">
        <v>100889601</v>
      </c>
      <c r="AV124" s="982">
        <v>53942275</v>
      </c>
      <c r="AW124" s="983">
        <v>39234373</v>
      </c>
      <c r="AX124" s="983">
        <v>77503222</v>
      </c>
      <c r="AY124" s="983">
        <v>35577001</v>
      </c>
      <c r="AZ124" s="983">
        <v>845638</v>
      </c>
      <c r="BA124" s="984">
        <v>54843483</v>
      </c>
      <c r="BB124" s="984">
        <v>35597920</v>
      </c>
      <c r="BC124" s="984">
        <v>9500586</v>
      </c>
      <c r="BD124" s="984">
        <v>2003141</v>
      </c>
      <c r="BE124" s="985">
        <v>2016246</v>
      </c>
      <c r="BF124" s="985">
        <v>35937</v>
      </c>
      <c r="BG124" s="986">
        <v>21452380</v>
      </c>
      <c r="BH124" s="986">
        <v>12891543</v>
      </c>
      <c r="BI124" s="987">
        <v>0</v>
      </c>
      <c r="BJ124" s="987">
        <v>0</v>
      </c>
      <c r="BK124" s="987">
        <v>5576244</v>
      </c>
      <c r="BL124" s="987">
        <v>186884776</v>
      </c>
      <c r="BM124" s="987">
        <v>1093669</v>
      </c>
      <c r="BN124" s="988">
        <v>6058826</v>
      </c>
      <c r="BO124" s="976">
        <v>17861013</v>
      </c>
      <c r="BP124" s="976">
        <v>8015940</v>
      </c>
      <c r="BQ124" s="989">
        <v>250866257</v>
      </c>
      <c r="BR124" s="989">
        <v>62702889</v>
      </c>
      <c r="BS124" s="989">
        <v>137911740</v>
      </c>
      <c r="BT124" s="989">
        <v>37410109</v>
      </c>
      <c r="BU124" s="990">
        <v>112978801</v>
      </c>
      <c r="BV124" s="990">
        <v>9305433</v>
      </c>
      <c r="BW124" s="991">
        <v>27882975</v>
      </c>
      <c r="BX124" s="991">
        <v>34534930</v>
      </c>
      <c r="BY124" s="432">
        <v>859564031</v>
      </c>
      <c r="BZ124" s="432">
        <v>308574516</v>
      </c>
      <c r="CA124" s="972">
        <v>45535103</v>
      </c>
      <c r="CB124" s="972">
        <v>59193264</v>
      </c>
      <c r="CC124" s="972">
        <v>321726973</v>
      </c>
      <c r="CD124" s="973">
        <v>18377764</v>
      </c>
      <c r="CE124" s="973">
        <v>198483469</v>
      </c>
      <c r="CF124" s="973">
        <v>90933749</v>
      </c>
      <c r="CG124" s="973">
        <v>66879236</v>
      </c>
      <c r="CH124" s="973">
        <v>20935402</v>
      </c>
      <c r="CI124" s="973">
        <v>1887780</v>
      </c>
      <c r="CJ124" s="973">
        <v>15505453</v>
      </c>
      <c r="CK124" s="973">
        <v>48735967</v>
      </c>
      <c r="CL124" s="974">
        <v>135295334</v>
      </c>
      <c r="CM124" s="974">
        <v>14372374</v>
      </c>
      <c r="CN124" s="974">
        <v>46623481</v>
      </c>
      <c r="CO124" s="974">
        <v>2197176</v>
      </c>
      <c r="CP124" s="974">
        <v>20987211</v>
      </c>
      <c r="CQ124" s="432">
        <v>230997742</v>
      </c>
      <c r="CR124" s="975">
        <v>172715334</v>
      </c>
      <c r="CS124" s="975">
        <v>72515583</v>
      </c>
      <c r="CT124" s="977">
        <v>334969022</v>
      </c>
      <c r="CU124" s="977">
        <v>58545330</v>
      </c>
      <c r="CV124" s="977">
        <v>60972109</v>
      </c>
      <c r="CW124" s="432">
        <v>46220938</v>
      </c>
      <c r="CX124" s="978">
        <v>43602144</v>
      </c>
      <c r="CY124" s="978">
        <v>95879882</v>
      </c>
      <c r="CZ124" s="978">
        <v>117571647</v>
      </c>
      <c r="DA124" s="978">
        <v>139936451</v>
      </c>
      <c r="DB124" s="979">
        <v>77532878</v>
      </c>
      <c r="DC124" s="979">
        <v>123647571</v>
      </c>
      <c r="DD124" s="979">
        <v>48172860</v>
      </c>
      <c r="DE124" s="979">
        <v>39556452</v>
      </c>
      <c r="DF124" s="979">
        <v>46113585</v>
      </c>
      <c r="DG124" s="432">
        <v>38413031</v>
      </c>
      <c r="DH124" s="432">
        <v>4328779</v>
      </c>
      <c r="DI124" s="434">
        <v>7162687612</v>
      </c>
      <c r="DJ124" s="429"/>
    </row>
  </sheetData>
  <phoneticPr fontId="7"/>
  <pageMargins left="0.59055118110236227" right="0.47244094488188981" top="0.78740157480314965" bottom="0.59055118110236227" header="0.51181102362204722" footer="0.51181102362204722"/>
  <pageSetup paperSize="9" scale="10"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A101"/>
  <sheetViews>
    <sheetView showGridLines="0" zoomScale="90" zoomScaleNormal="90" zoomScalePageLayoutView="80" workbookViewId="0">
      <selection activeCell="M27" sqref="M27:M28"/>
    </sheetView>
  </sheetViews>
  <sheetFormatPr defaultColWidth="8.875" defaultRowHeight="12"/>
  <cols>
    <col min="1" max="1" width="1" style="267" customWidth="1"/>
    <col min="2" max="2" width="11.5" style="274" customWidth="1"/>
    <col min="3" max="3" width="20.625" style="266" customWidth="1"/>
    <col min="4" max="4" width="8.5" style="267" bestFit="1" customWidth="1"/>
    <col min="5" max="5" width="9.125" style="267" bestFit="1" customWidth="1"/>
    <col min="6" max="6" width="4.125" style="267" bestFit="1" customWidth="1"/>
    <col min="7" max="7" width="9.125" style="267" bestFit="1" customWidth="1"/>
    <col min="8" max="9" width="9.125" style="267" customWidth="1"/>
    <col min="10" max="10" width="8.625" style="267" customWidth="1"/>
    <col min="11" max="11" width="10.125" style="273" customWidth="1"/>
    <col min="12" max="12" width="9.125" style="267" customWidth="1"/>
    <col min="13" max="13" width="7.625" style="267" customWidth="1"/>
    <col min="14" max="15" width="9.125" style="267" customWidth="1"/>
    <col min="16" max="16" width="7" style="267" customWidth="1"/>
    <col min="17" max="17" width="7.625" style="267" customWidth="1"/>
    <col min="18" max="18" width="11.625" style="267" customWidth="1"/>
    <col min="19" max="19" width="8.625" style="267" customWidth="1"/>
    <col min="20" max="21" width="7.625" style="267" customWidth="1"/>
    <col min="22" max="22" width="16.625" style="267" customWidth="1"/>
    <col min="23" max="23" width="8.625" style="267" customWidth="1"/>
    <col min="24" max="24" width="13.625" style="267" customWidth="1"/>
    <col min="25" max="25" width="13.5" style="267" customWidth="1"/>
    <col min="26" max="28" width="9.625" style="267" customWidth="1"/>
    <col min="29" max="30" width="8.625" style="267" customWidth="1"/>
    <col min="31" max="31" width="9.625" style="267" customWidth="1"/>
    <col min="32" max="32" width="8.625" style="267" customWidth="1"/>
    <col min="33" max="33" width="20.375" style="267" customWidth="1"/>
    <col min="34" max="34" width="15.125" style="267" customWidth="1"/>
    <col min="35" max="35" width="12.625" style="267" bestFit="1" customWidth="1"/>
    <col min="36" max="36" width="11" style="267" bestFit="1" customWidth="1"/>
    <col min="37" max="37" width="8.625" style="267" bestFit="1" customWidth="1"/>
    <col min="38" max="38" width="7.625" style="267" bestFit="1" customWidth="1"/>
    <col min="39" max="39" width="10.625" style="267" bestFit="1" customWidth="1"/>
    <col min="40" max="40" width="12.625" style="267" bestFit="1" customWidth="1"/>
    <col min="41" max="41" width="10.875" style="267" customWidth="1"/>
    <col min="42" max="42" width="14.375" style="267" customWidth="1"/>
    <col min="43" max="44" width="16.625" style="267" customWidth="1"/>
    <col min="45" max="45" width="8.625" style="267" customWidth="1"/>
    <col min="46" max="46" width="12.625" style="267" customWidth="1"/>
    <col min="47" max="47" width="10.875" style="267" customWidth="1"/>
    <col min="48" max="49" width="10.625" style="267" customWidth="1"/>
    <col min="50" max="50" width="10.625" style="267" bestFit="1" customWidth="1"/>
    <col min="51" max="51" width="12.125" style="267" bestFit="1" customWidth="1"/>
    <col min="52" max="52" width="12.625" style="267" bestFit="1" customWidth="1"/>
    <col min="53" max="53" width="10.625" style="267" bestFit="1" customWidth="1"/>
    <col min="54" max="54" width="3.625" style="267" customWidth="1"/>
    <col min="55" max="55" width="10.625" style="267" bestFit="1" customWidth="1"/>
    <col min="56" max="16384" width="8.875" style="267"/>
  </cols>
  <sheetData>
    <row r="1" spans="1:53" ht="80.099999999999994" customHeight="1">
      <c r="B1" s="1434" t="s">
        <v>1049</v>
      </c>
      <c r="J1" s="273"/>
      <c r="K1" s="267"/>
    </row>
    <row r="2" spans="1:53" ht="14.25">
      <c r="B2" s="268" t="s">
        <v>803</v>
      </c>
      <c r="J2" s="273"/>
      <c r="K2" s="267"/>
    </row>
    <row r="3" spans="1:53">
      <c r="J3" s="273"/>
      <c r="K3" s="267"/>
    </row>
    <row r="4" spans="1:53" s="373" customFormat="1">
      <c r="B4" s="374"/>
      <c r="C4" s="375"/>
      <c r="D4" s="375" t="s">
        <v>31</v>
      </c>
      <c r="E4" s="376"/>
      <c r="F4" s="375" t="s">
        <v>32</v>
      </c>
      <c r="G4" s="377" t="s">
        <v>33</v>
      </c>
      <c r="H4" s="375" t="s">
        <v>34</v>
      </c>
      <c r="I4" s="375" t="s">
        <v>35</v>
      </c>
      <c r="J4" s="375" t="s">
        <v>36</v>
      </c>
      <c r="K4" s="375" t="s">
        <v>37</v>
      </c>
      <c r="L4" s="375" t="s">
        <v>38</v>
      </c>
      <c r="M4" s="375" t="s">
        <v>39</v>
      </c>
      <c r="N4" s="375" t="s">
        <v>804</v>
      </c>
      <c r="O4" s="375" t="s">
        <v>805</v>
      </c>
      <c r="P4" s="375" t="s">
        <v>806</v>
      </c>
      <c r="Q4" s="375" t="s">
        <v>807</v>
      </c>
      <c r="R4" s="375" t="s">
        <v>808</v>
      </c>
      <c r="S4" s="375" t="s">
        <v>809</v>
      </c>
      <c r="T4" s="375" t="s">
        <v>810</v>
      </c>
      <c r="U4" s="375" t="s">
        <v>811</v>
      </c>
      <c r="V4" s="375" t="s">
        <v>812</v>
      </c>
      <c r="W4" s="375" t="s">
        <v>813</v>
      </c>
      <c r="X4" s="375" t="s">
        <v>814</v>
      </c>
      <c r="Y4" s="375" t="s">
        <v>815</v>
      </c>
      <c r="Z4" s="375" t="s">
        <v>816</v>
      </c>
      <c r="AA4" s="375" t="s">
        <v>817</v>
      </c>
      <c r="AB4" s="375" t="s">
        <v>818</v>
      </c>
      <c r="AC4" s="375" t="s">
        <v>819</v>
      </c>
      <c r="AD4" s="375" t="s">
        <v>820</v>
      </c>
      <c r="AE4" s="375" t="s">
        <v>821</v>
      </c>
      <c r="AF4" s="375" t="s">
        <v>822</v>
      </c>
      <c r="AG4" s="375" t="s">
        <v>823</v>
      </c>
      <c r="AH4" s="375" t="s">
        <v>824</v>
      </c>
      <c r="AI4" s="375" t="s">
        <v>825</v>
      </c>
      <c r="AJ4" s="375" t="s">
        <v>826</v>
      </c>
      <c r="AK4" s="375" t="s">
        <v>827</v>
      </c>
      <c r="AL4" s="375" t="s">
        <v>828</v>
      </c>
      <c r="AM4" s="378" t="s">
        <v>829</v>
      </c>
      <c r="AN4" s="379" t="s">
        <v>830</v>
      </c>
      <c r="AO4" s="375" t="s">
        <v>831</v>
      </c>
      <c r="AP4" s="375" t="s">
        <v>832</v>
      </c>
      <c r="AQ4" s="375" t="s">
        <v>833</v>
      </c>
      <c r="AR4" s="375" t="s">
        <v>834</v>
      </c>
      <c r="AS4" s="375" t="s">
        <v>835</v>
      </c>
      <c r="AT4" s="375" t="s">
        <v>836</v>
      </c>
      <c r="AU4" s="375" t="s">
        <v>837</v>
      </c>
      <c r="AV4" s="375" t="s">
        <v>838</v>
      </c>
      <c r="AW4" s="375" t="s">
        <v>839</v>
      </c>
      <c r="AX4" s="375" t="s">
        <v>840</v>
      </c>
      <c r="AY4" s="375" t="s">
        <v>841</v>
      </c>
      <c r="AZ4" s="375" t="s">
        <v>842</v>
      </c>
      <c r="BA4" s="378" t="s">
        <v>843</v>
      </c>
    </row>
    <row r="5" spans="1:53" s="266" customFormat="1" ht="24">
      <c r="B5" s="275"/>
      <c r="C5" s="276"/>
      <c r="D5" s="380" t="s">
        <v>844</v>
      </c>
      <c r="E5" s="381" t="s">
        <v>845</v>
      </c>
      <c r="F5" s="277" t="s">
        <v>353</v>
      </c>
      <c r="G5" s="278" t="s">
        <v>354</v>
      </c>
      <c r="H5" s="277" t="s">
        <v>355</v>
      </c>
      <c r="I5" s="277" t="s">
        <v>356</v>
      </c>
      <c r="J5" s="277" t="s">
        <v>357</v>
      </c>
      <c r="K5" s="277" t="s">
        <v>358</v>
      </c>
      <c r="L5" s="277" t="s">
        <v>359</v>
      </c>
      <c r="M5" s="277" t="s">
        <v>360</v>
      </c>
      <c r="N5" s="277" t="s">
        <v>361</v>
      </c>
      <c r="O5" s="277" t="s">
        <v>362</v>
      </c>
      <c r="P5" s="277" t="s">
        <v>363</v>
      </c>
      <c r="Q5" s="276" t="s">
        <v>364</v>
      </c>
      <c r="R5" s="276" t="s">
        <v>365</v>
      </c>
      <c r="S5" s="276" t="s">
        <v>366</v>
      </c>
      <c r="T5" s="276" t="s">
        <v>367</v>
      </c>
      <c r="U5" s="276" t="s">
        <v>368</v>
      </c>
      <c r="V5" s="276" t="s">
        <v>369</v>
      </c>
      <c r="W5" s="276" t="s">
        <v>370</v>
      </c>
      <c r="X5" s="276" t="s">
        <v>371</v>
      </c>
      <c r="Y5" s="276" t="s">
        <v>372</v>
      </c>
      <c r="Z5" s="276" t="s">
        <v>373</v>
      </c>
      <c r="AA5" s="276" t="s">
        <v>374</v>
      </c>
      <c r="AB5" s="276" t="s">
        <v>375</v>
      </c>
      <c r="AC5" s="276" t="s">
        <v>376</v>
      </c>
      <c r="AD5" s="276" t="s">
        <v>377</v>
      </c>
      <c r="AE5" s="276" t="s">
        <v>378</v>
      </c>
      <c r="AF5" s="276" t="s">
        <v>379</v>
      </c>
      <c r="AG5" s="276" t="s">
        <v>380</v>
      </c>
      <c r="AH5" s="276" t="s">
        <v>381</v>
      </c>
      <c r="AI5" s="276" t="s">
        <v>382</v>
      </c>
      <c r="AJ5" s="276" t="s">
        <v>383</v>
      </c>
      <c r="AK5" s="276" t="s">
        <v>384</v>
      </c>
      <c r="AL5" s="276" t="s">
        <v>385</v>
      </c>
      <c r="AM5" s="382" t="s">
        <v>386</v>
      </c>
      <c r="AN5" s="383" t="s">
        <v>387</v>
      </c>
      <c r="AO5" s="276" t="s">
        <v>388</v>
      </c>
      <c r="AP5" s="276" t="s">
        <v>389</v>
      </c>
      <c r="AQ5" s="276" t="s">
        <v>746</v>
      </c>
      <c r="AR5" s="276" t="s">
        <v>747</v>
      </c>
      <c r="AS5" s="276" t="s">
        <v>392</v>
      </c>
      <c r="AT5" s="276" t="s">
        <v>393</v>
      </c>
      <c r="AU5" s="276" t="s">
        <v>394</v>
      </c>
      <c r="AV5" s="276" t="s">
        <v>395</v>
      </c>
      <c r="AW5" s="276" t="s">
        <v>396</v>
      </c>
      <c r="AX5" s="276" t="s">
        <v>397</v>
      </c>
      <c r="AY5" s="276" t="s">
        <v>398</v>
      </c>
      <c r="AZ5" s="276" t="s">
        <v>399</v>
      </c>
      <c r="BA5" s="382" t="s">
        <v>400</v>
      </c>
    </row>
    <row r="6" spans="1:53">
      <c r="B6" s="357" t="s">
        <v>31</v>
      </c>
      <c r="C6" s="384" t="s">
        <v>846</v>
      </c>
      <c r="D6" s="269"/>
      <c r="E6" s="371">
        <v>1409</v>
      </c>
      <c r="F6" s="269"/>
      <c r="G6" s="270"/>
      <c r="H6" s="269"/>
      <c r="I6" s="269"/>
      <c r="J6" s="269"/>
      <c r="K6" s="269"/>
      <c r="L6" s="269"/>
      <c r="M6" s="269"/>
      <c r="N6" s="269"/>
      <c r="O6" s="269"/>
      <c r="P6" s="269"/>
      <c r="Q6" s="273"/>
      <c r="R6" s="273"/>
      <c r="S6" s="273"/>
      <c r="T6" s="273"/>
      <c r="U6" s="273"/>
      <c r="V6" s="273"/>
      <c r="W6" s="273"/>
      <c r="X6" s="273"/>
      <c r="Y6" s="273"/>
      <c r="Z6" s="273"/>
      <c r="AA6" s="273"/>
      <c r="AB6" s="273"/>
      <c r="AC6" s="273"/>
      <c r="AD6" s="273"/>
      <c r="AE6" s="273"/>
      <c r="AF6" s="273"/>
      <c r="AG6" s="273"/>
      <c r="AH6" s="273"/>
      <c r="AI6" s="273"/>
      <c r="AJ6" s="273"/>
      <c r="AK6" s="273"/>
      <c r="AL6" s="273"/>
      <c r="AM6" s="385"/>
      <c r="AN6" s="386"/>
      <c r="AO6" s="387"/>
      <c r="AP6" s="387"/>
      <c r="AQ6" s="387"/>
      <c r="AR6" s="387"/>
      <c r="AS6" s="387"/>
      <c r="AT6" s="387"/>
      <c r="AU6" s="387"/>
      <c r="AV6" s="387"/>
      <c r="AW6" s="387"/>
      <c r="AX6" s="387"/>
      <c r="AY6" s="387"/>
      <c r="AZ6" s="387"/>
      <c r="BA6" s="388"/>
    </row>
    <row r="7" spans="1:53">
      <c r="B7" s="389"/>
      <c r="C7" s="390" t="s">
        <v>845</v>
      </c>
      <c r="D7" s="372">
        <v>0</v>
      </c>
      <c r="E7" s="372">
        <v>607586</v>
      </c>
      <c r="F7" s="372">
        <v>0</v>
      </c>
      <c r="G7" s="391">
        <v>5478546</v>
      </c>
      <c r="H7" s="372">
        <v>13</v>
      </c>
      <c r="I7" s="372">
        <v>0</v>
      </c>
      <c r="J7" s="372">
        <v>1951</v>
      </c>
      <c r="K7" s="372">
        <v>0</v>
      </c>
      <c r="L7" s="372">
        <v>0</v>
      </c>
      <c r="M7" s="372">
        <v>0</v>
      </c>
      <c r="N7" s="372">
        <v>0</v>
      </c>
      <c r="O7" s="372">
        <v>0</v>
      </c>
      <c r="P7" s="372">
        <v>0</v>
      </c>
      <c r="Q7" s="392">
        <v>0</v>
      </c>
      <c r="R7" s="392">
        <v>0</v>
      </c>
      <c r="S7" s="392">
        <v>0</v>
      </c>
      <c r="T7" s="392">
        <v>0</v>
      </c>
      <c r="U7" s="392">
        <v>0</v>
      </c>
      <c r="V7" s="392">
        <v>88148</v>
      </c>
      <c r="W7" s="392">
        <v>0</v>
      </c>
      <c r="X7" s="392">
        <v>0</v>
      </c>
      <c r="Y7" s="392">
        <v>0</v>
      </c>
      <c r="Z7" s="392">
        <v>0</v>
      </c>
      <c r="AA7" s="392">
        <v>0</v>
      </c>
      <c r="AB7" s="392">
        <v>0</v>
      </c>
      <c r="AC7" s="392">
        <v>962</v>
      </c>
      <c r="AD7" s="392">
        <v>0</v>
      </c>
      <c r="AE7" s="392">
        <v>843</v>
      </c>
      <c r="AF7" s="392">
        <v>0</v>
      </c>
      <c r="AG7" s="392">
        <v>279164</v>
      </c>
      <c r="AH7" s="392">
        <v>0</v>
      </c>
      <c r="AI7" s="392">
        <v>0</v>
      </c>
      <c r="AJ7" s="392">
        <v>666775</v>
      </c>
      <c r="AK7" s="392">
        <v>0</v>
      </c>
      <c r="AL7" s="392">
        <v>0</v>
      </c>
      <c r="AM7" s="393">
        <v>7123988</v>
      </c>
      <c r="AN7" s="394">
        <v>139299</v>
      </c>
      <c r="AO7" s="392">
        <v>2563995</v>
      </c>
      <c r="AP7" s="392">
        <v>0</v>
      </c>
      <c r="AQ7" s="392">
        <v>0</v>
      </c>
      <c r="AR7" s="392">
        <v>0</v>
      </c>
      <c r="AS7" s="392">
        <v>66012</v>
      </c>
      <c r="AT7" s="392">
        <v>2769306</v>
      </c>
      <c r="AU7" s="392">
        <v>9893294</v>
      </c>
      <c r="AV7" s="392">
        <v>17496527</v>
      </c>
      <c r="AW7" s="392">
        <v>20265833</v>
      </c>
      <c r="AX7" s="392">
        <v>27389821</v>
      </c>
      <c r="AY7" s="392">
        <v>-2905093</v>
      </c>
      <c r="AZ7" s="392">
        <v>17360740</v>
      </c>
      <c r="BA7" s="393">
        <v>24484728</v>
      </c>
    </row>
    <row r="8" spans="1:53">
      <c r="B8" s="357" t="s">
        <v>32</v>
      </c>
      <c r="C8" s="395" t="s">
        <v>353</v>
      </c>
      <c r="D8" s="269"/>
      <c r="E8" s="371">
        <v>0</v>
      </c>
      <c r="F8" s="269"/>
      <c r="G8" s="270"/>
      <c r="H8" s="269"/>
      <c r="I8" s="269"/>
      <c r="J8" s="269"/>
      <c r="K8" s="269"/>
      <c r="L8" s="269"/>
      <c r="M8" s="269"/>
      <c r="N8" s="269"/>
      <c r="O8" s="269"/>
      <c r="P8" s="269"/>
      <c r="Q8" s="273"/>
      <c r="R8" s="273"/>
      <c r="S8" s="273"/>
      <c r="T8" s="273"/>
      <c r="U8" s="273"/>
      <c r="V8" s="273"/>
      <c r="W8" s="273"/>
      <c r="X8" s="273"/>
      <c r="Y8" s="273"/>
      <c r="Z8" s="273"/>
      <c r="AA8" s="273"/>
      <c r="AB8" s="273"/>
      <c r="AC8" s="273"/>
      <c r="AD8" s="273"/>
      <c r="AE8" s="273"/>
      <c r="AF8" s="273"/>
      <c r="AG8" s="273"/>
      <c r="AH8" s="273"/>
      <c r="AI8" s="273"/>
      <c r="AJ8" s="273"/>
      <c r="AK8" s="273"/>
      <c r="AL8" s="273"/>
      <c r="AM8" s="385"/>
      <c r="AN8" s="396"/>
      <c r="AO8" s="273"/>
      <c r="AP8" s="273"/>
      <c r="AQ8" s="273"/>
      <c r="AR8" s="273"/>
      <c r="AS8" s="273"/>
      <c r="AT8" s="273"/>
      <c r="AU8" s="273"/>
      <c r="AV8" s="273"/>
      <c r="AW8" s="273"/>
      <c r="AX8" s="273"/>
      <c r="AY8" s="273"/>
      <c r="AZ8" s="273"/>
      <c r="BA8" s="385"/>
    </row>
    <row r="9" spans="1:53">
      <c r="B9" s="357" t="s">
        <v>33</v>
      </c>
      <c r="C9" s="358" t="s">
        <v>354</v>
      </c>
      <c r="D9" s="269"/>
      <c r="E9" s="371">
        <v>3153085</v>
      </c>
      <c r="F9" s="269"/>
      <c r="G9" s="270"/>
      <c r="H9" s="269"/>
      <c r="I9" s="269"/>
      <c r="J9" s="269"/>
      <c r="K9" s="269"/>
      <c r="L9" s="269"/>
      <c r="M9" s="269"/>
      <c r="N9" s="269"/>
      <c r="O9" s="269"/>
      <c r="P9" s="269"/>
      <c r="Q9" s="273"/>
      <c r="R9" s="273"/>
      <c r="S9" s="273"/>
      <c r="T9" s="273"/>
      <c r="U9" s="273"/>
      <c r="V9" s="273"/>
      <c r="W9" s="273"/>
      <c r="X9" s="273"/>
      <c r="Y9" s="273"/>
      <c r="Z9" s="273"/>
      <c r="AA9" s="273"/>
      <c r="AB9" s="273"/>
      <c r="AC9" s="273"/>
      <c r="AD9" s="273"/>
      <c r="AE9" s="273"/>
      <c r="AF9" s="273"/>
      <c r="AG9" s="273"/>
      <c r="AH9" s="273"/>
      <c r="AI9" s="273"/>
      <c r="AJ9" s="273"/>
      <c r="AK9" s="273"/>
      <c r="AL9" s="273"/>
      <c r="AM9" s="385"/>
      <c r="AN9" s="396"/>
      <c r="AO9" s="273"/>
      <c r="AP9" s="273"/>
      <c r="AQ9" s="273"/>
      <c r="AR9" s="273"/>
      <c r="AS9" s="273"/>
      <c r="AT9" s="273"/>
      <c r="AU9" s="273"/>
      <c r="AV9" s="273"/>
      <c r="AW9" s="273"/>
      <c r="AX9" s="273"/>
      <c r="AY9" s="273"/>
      <c r="AZ9" s="273"/>
      <c r="BA9" s="385"/>
    </row>
    <row r="10" spans="1:53">
      <c r="B10" s="357" t="s">
        <v>34</v>
      </c>
      <c r="C10" s="358" t="s">
        <v>355</v>
      </c>
      <c r="D10" s="269"/>
      <c r="E10" s="371">
        <v>1365398</v>
      </c>
      <c r="F10" s="269"/>
      <c r="G10" s="270"/>
      <c r="H10" s="269"/>
      <c r="I10" s="269"/>
      <c r="J10" s="269"/>
      <c r="K10" s="269"/>
      <c r="L10" s="269"/>
      <c r="M10" s="269"/>
      <c r="N10" s="269"/>
      <c r="O10" s="269"/>
      <c r="P10" s="269"/>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385"/>
      <c r="AN10" s="396"/>
      <c r="AO10" s="273"/>
      <c r="AP10" s="273"/>
      <c r="AQ10" s="273"/>
      <c r="AR10" s="273"/>
      <c r="AS10" s="273"/>
      <c r="AT10" s="273"/>
      <c r="AU10" s="273"/>
      <c r="AV10" s="273"/>
      <c r="AW10" s="273"/>
      <c r="AX10" s="273"/>
      <c r="AY10" s="273"/>
      <c r="AZ10" s="273"/>
      <c r="BA10" s="385"/>
    </row>
    <row r="11" spans="1:53">
      <c r="A11" s="273"/>
      <c r="B11" s="357" t="s">
        <v>35</v>
      </c>
      <c r="C11" s="358" t="s">
        <v>356</v>
      </c>
      <c r="D11" s="269"/>
      <c r="E11" s="371">
        <v>56384</v>
      </c>
      <c r="F11" s="269"/>
      <c r="G11" s="270"/>
      <c r="H11" s="269"/>
      <c r="I11" s="269"/>
      <c r="J11" s="269"/>
      <c r="K11" s="269"/>
      <c r="L11" s="269"/>
      <c r="M11" s="269"/>
      <c r="N11" s="269"/>
      <c r="O11" s="269"/>
      <c r="P11" s="269"/>
      <c r="Q11" s="273"/>
      <c r="R11" s="273"/>
      <c r="S11" s="273"/>
      <c r="T11" s="273"/>
      <c r="U11" s="273"/>
      <c r="V11" s="273"/>
      <c r="W11" s="273"/>
      <c r="X11" s="273"/>
      <c r="Y11" s="273"/>
      <c r="Z11" s="273"/>
      <c r="AA11" s="273"/>
      <c r="AB11" s="273"/>
      <c r="AC11" s="273"/>
      <c r="AD11" s="273"/>
      <c r="AE11" s="273"/>
      <c r="AF11" s="273"/>
      <c r="AG11" s="273"/>
      <c r="AH11" s="273"/>
      <c r="AI11" s="273"/>
      <c r="AJ11" s="273"/>
      <c r="AK11" s="273"/>
      <c r="AL11" s="273"/>
      <c r="AM11" s="385"/>
      <c r="AN11" s="396"/>
      <c r="AO11" s="273"/>
      <c r="AP11" s="273"/>
      <c r="AQ11" s="273"/>
      <c r="AR11" s="273"/>
      <c r="AS11" s="273"/>
      <c r="AT11" s="273"/>
      <c r="AU11" s="273"/>
      <c r="AV11" s="273"/>
      <c r="AW11" s="273"/>
      <c r="AX11" s="273"/>
      <c r="AY11" s="273"/>
      <c r="AZ11" s="273"/>
      <c r="BA11" s="385"/>
    </row>
    <row r="12" spans="1:53" ht="12.75" thickBot="1">
      <c r="B12" s="397" t="s">
        <v>36</v>
      </c>
      <c r="C12" s="398" t="s">
        <v>357</v>
      </c>
      <c r="D12" s="271"/>
      <c r="E12" s="399">
        <v>83454</v>
      </c>
      <c r="F12" s="271"/>
      <c r="G12" s="272"/>
      <c r="H12" s="271"/>
      <c r="I12" s="271"/>
      <c r="J12" s="271"/>
      <c r="K12" s="271"/>
      <c r="L12" s="271"/>
      <c r="M12" s="271"/>
      <c r="N12" s="271"/>
      <c r="O12" s="271"/>
      <c r="P12" s="271"/>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1"/>
      <c r="AN12" s="402"/>
      <c r="AO12" s="400"/>
      <c r="AP12" s="400"/>
      <c r="AQ12" s="400"/>
      <c r="AR12" s="400"/>
      <c r="AS12" s="400"/>
      <c r="AT12" s="400"/>
      <c r="AU12" s="400"/>
      <c r="AV12" s="400"/>
      <c r="AW12" s="400"/>
      <c r="AX12" s="400"/>
      <c r="AY12" s="400"/>
      <c r="AZ12" s="400"/>
      <c r="BA12" s="401"/>
    </row>
    <row r="13" spans="1:53" ht="12.75" thickTop="1">
      <c r="B13" s="357" t="s">
        <v>37</v>
      </c>
      <c r="C13" s="358" t="s">
        <v>358</v>
      </c>
      <c r="D13" s="269"/>
      <c r="E13" s="371">
        <v>1523018</v>
      </c>
      <c r="F13" s="269"/>
      <c r="G13" s="270"/>
      <c r="H13" s="269"/>
      <c r="I13" s="269"/>
      <c r="J13" s="269"/>
      <c r="K13" s="269"/>
      <c r="L13" s="269"/>
      <c r="M13" s="269"/>
      <c r="N13" s="269"/>
      <c r="O13" s="269"/>
      <c r="P13" s="269"/>
      <c r="Q13" s="273"/>
      <c r="R13" s="273"/>
      <c r="S13" s="273"/>
      <c r="T13" s="273"/>
      <c r="U13" s="273"/>
      <c r="V13" s="273"/>
      <c r="W13" s="273"/>
      <c r="X13" s="273"/>
      <c r="Y13" s="273"/>
      <c r="Z13" s="273"/>
      <c r="AA13" s="273"/>
      <c r="AB13" s="273"/>
      <c r="AC13" s="273"/>
      <c r="AD13" s="273"/>
      <c r="AE13" s="273"/>
      <c r="AF13" s="273"/>
      <c r="AG13" s="273"/>
      <c r="AH13" s="273"/>
      <c r="AI13" s="273"/>
      <c r="AJ13" s="273"/>
      <c r="AK13" s="273"/>
      <c r="AL13" s="273"/>
      <c r="AM13" s="385"/>
      <c r="AN13" s="396"/>
      <c r="AO13" s="273"/>
      <c r="AP13" s="273"/>
      <c r="AQ13" s="273"/>
      <c r="AR13" s="273"/>
      <c r="AS13" s="273"/>
      <c r="AT13" s="273"/>
      <c r="AU13" s="273"/>
      <c r="AV13" s="273"/>
      <c r="AW13" s="273"/>
      <c r="AX13" s="273"/>
      <c r="AY13" s="273"/>
      <c r="AZ13" s="273"/>
      <c r="BA13" s="385"/>
    </row>
    <row r="14" spans="1:53">
      <c r="B14" s="357" t="s">
        <v>38</v>
      </c>
      <c r="C14" s="358" t="s">
        <v>359</v>
      </c>
      <c r="D14" s="269"/>
      <c r="E14" s="371">
        <v>953</v>
      </c>
      <c r="F14" s="269"/>
      <c r="G14" s="270"/>
      <c r="H14" s="269"/>
      <c r="I14" s="269"/>
      <c r="J14" s="269"/>
      <c r="K14" s="269"/>
      <c r="L14" s="269"/>
      <c r="M14" s="269"/>
      <c r="N14" s="269"/>
      <c r="O14" s="269"/>
      <c r="P14" s="269"/>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385"/>
      <c r="AN14" s="396"/>
      <c r="AO14" s="273"/>
      <c r="AP14" s="273"/>
      <c r="AQ14" s="273"/>
      <c r="AR14" s="273"/>
      <c r="AS14" s="273"/>
      <c r="AT14" s="273"/>
      <c r="AU14" s="273"/>
      <c r="AV14" s="273"/>
      <c r="AW14" s="273"/>
      <c r="AX14" s="273"/>
      <c r="AY14" s="273"/>
      <c r="AZ14" s="273"/>
      <c r="BA14" s="385"/>
    </row>
    <row r="15" spans="1:53">
      <c r="B15" s="357" t="s">
        <v>39</v>
      </c>
      <c r="C15" s="358" t="s">
        <v>360</v>
      </c>
      <c r="D15" s="269"/>
      <c r="E15" s="371">
        <v>2840</v>
      </c>
      <c r="F15" s="269"/>
      <c r="G15" s="270"/>
      <c r="H15" s="269"/>
      <c r="I15" s="269"/>
      <c r="J15" s="269"/>
      <c r="K15" s="269"/>
      <c r="L15" s="269"/>
      <c r="M15" s="269"/>
      <c r="N15" s="269"/>
      <c r="O15" s="269"/>
      <c r="P15" s="269"/>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385"/>
      <c r="AN15" s="396"/>
      <c r="AO15" s="273"/>
      <c r="AP15" s="273"/>
      <c r="AQ15" s="273"/>
      <c r="AR15" s="273"/>
      <c r="AS15" s="273"/>
      <c r="AT15" s="273"/>
      <c r="AU15" s="273"/>
      <c r="AV15" s="273"/>
      <c r="AW15" s="273"/>
      <c r="AX15" s="273"/>
      <c r="AY15" s="273"/>
      <c r="AZ15" s="273"/>
      <c r="BA15" s="385"/>
    </row>
    <row r="16" spans="1:53">
      <c r="B16" s="357" t="s">
        <v>804</v>
      </c>
      <c r="C16" s="358" t="s">
        <v>361</v>
      </c>
      <c r="D16" s="269"/>
      <c r="E16" s="371">
        <v>0</v>
      </c>
      <c r="F16" s="269"/>
      <c r="G16" s="270"/>
      <c r="H16" s="269"/>
      <c r="I16" s="269"/>
      <c r="J16" s="269"/>
      <c r="K16" s="269"/>
      <c r="L16" s="269"/>
      <c r="M16" s="269"/>
      <c r="N16" s="269"/>
      <c r="O16" s="269"/>
      <c r="P16" s="269"/>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385"/>
      <c r="AN16" s="396"/>
      <c r="AO16" s="273"/>
      <c r="AP16" s="273"/>
      <c r="AQ16" s="273"/>
      <c r="AR16" s="273"/>
      <c r="AS16" s="273"/>
      <c r="AT16" s="273"/>
      <c r="AU16" s="273"/>
      <c r="AV16" s="273"/>
      <c r="AW16" s="273"/>
      <c r="AX16" s="273"/>
      <c r="AY16" s="273"/>
      <c r="AZ16" s="273"/>
      <c r="BA16" s="385"/>
    </row>
    <row r="17" spans="2:53">
      <c r="B17" s="357" t="s">
        <v>805</v>
      </c>
      <c r="C17" s="358" t="s">
        <v>362</v>
      </c>
      <c r="D17" s="269"/>
      <c r="E17" s="371">
        <v>38524</v>
      </c>
      <c r="F17" s="269"/>
      <c r="G17" s="270"/>
      <c r="H17" s="269"/>
      <c r="I17" s="269"/>
      <c r="J17" s="269"/>
      <c r="K17" s="269"/>
      <c r="L17" s="269"/>
      <c r="M17" s="269"/>
      <c r="N17" s="269"/>
      <c r="O17" s="269"/>
      <c r="P17" s="269"/>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385"/>
      <c r="AN17" s="396"/>
      <c r="AO17" s="273"/>
      <c r="AP17" s="273"/>
      <c r="AQ17" s="273"/>
      <c r="AR17" s="273"/>
      <c r="AS17" s="273"/>
      <c r="AT17" s="273"/>
      <c r="AU17" s="273"/>
      <c r="AV17" s="273"/>
      <c r="AW17" s="273"/>
      <c r="AX17" s="273"/>
      <c r="AY17" s="273"/>
      <c r="AZ17" s="273"/>
      <c r="BA17" s="385"/>
    </row>
    <row r="18" spans="2:53">
      <c r="B18" s="357" t="s">
        <v>806</v>
      </c>
      <c r="C18" s="403" t="s">
        <v>363</v>
      </c>
      <c r="D18" s="273"/>
      <c r="E18" s="404">
        <v>0</v>
      </c>
      <c r="F18" s="273"/>
      <c r="G18" s="405"/>
      <c r="H18" s="273"/>
      <c r="I18" s="273"/>
      <c r="J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385"/>
      <c r="AN18" s="396"/>
      <c r="AO18" s="273"/>
      <c r="AP18" s="273"/>
      <c r="AQ18" s="273"/>
      <c r="AR18" s="273"/>
      <c r="AS18" s="273"/>
      <c r="AT18" s="273"/>
      <c r="AU18" s="273"/>
      <c r="AV18" s="273"/>
      <c r="AW18" s="273"/>
      <c r="AX18" s="273"/>
      <c r="AY18" s="273"/>
      <c r="AZ18" s="273"/>
      <c r="BA18" s="385"/>
    </row>
    <row r="19" spans="2:53">
      <c r="B19" s="357" t="s">
        <v>807</v>
      </c>
      <c r="C19" s="403" t="s">
        <v>364</v>
      </c>
      <c r="D19" s="273"/>
      <c r="E19" s="404">
        <v>34509</v>
      </c>
      <c r="F19" s="273"/>
      <c r="G19" s="405"/>
      <c r="H19" s="273"/>
      <c r="I19" s="273"/>
      <c r="J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385"/>
      <c r="AN19" s="396"/>
      <c r="AO19" s="273"/>
      <c r="AP19" s="273"/>
      <c r="AQ19" s="273"/>
      <c r="AR19" s="273"/>
      <c r="AS19" s="273"/>
      <c r="AT19" s="273"/>
      <c r="AU19" s="273"/>
      <c r="AV19" s="273"/>
      <c r="AW19" s="273"/>
      <c r="AX19" s="273"/>
      <c r="AY19" s="273"/>
      <c r="AZ19" s="273"/>
      <c r="BA19" s="385"/>
    </row>
    <row r="20" spans="2:53">
      <c r="B20" s="357" t="s">
        <v>808</v>
      </c>
      <c r="C20" s="403" t="s">
        <v>365</v>
      </c>
      <c r="D20" s="273"/>
      <c r="E20" s="404">
        <v>1756</v>
      </c>
      <c r="F20" s="273"/>
      <c r="G20" s="405"/>
      <c r="H20" s="273"/>
      <c r="I20" s="273"/>
      <c r="J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385"/>
      <c r="AN20" s="396"/>
      <c r="AO20" s="273"/>
      <c r="AP20" s="273"/>
      <c r="AQ20" s="273"/>
      <c r="AR20" s="273"/>
      <c r="AS20" s="273"/>
      <c r="AT20" s="273"/>
      <c r="AU20" s="273"/>
      <c r="AV20" s="273"/>
      <c r="AW20" s="273"/>
      <c r="AX20" s="273"/>
      <c r="AY20" s="273"/>
      <c r="AZ20" s="273"/>
      <c r="BA20" s="385"/>
    </row>
    <row r="21" spans="2:53">
      <c r="B21" s="357" t="s">
        <v>809</v>
      </c>
      <c r="C21" s="403" t="s">
        <v>366</v>
      </c>
      <c r="D21" s="273"/>
      <c r="E21" s="404">
        <v>43</v>
      </c>
      <c r="F21" s="273"/>
      <c r="G21" s="405"/>
      <c r="H21" s="273"/>
      <c r="I21" s="273"/>
      <c r="J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385"/>
      <c r="AN21" s="396"/>
      <c r="AO21" s="273"/>
      <c r="AP21" s="273"/>
      <c r="AQ21" s="273"/>
      <c r="AR21" s="273"/>
      <c r="AS21" s="273"/>
      <c r="AT21" s="273"/>
      <c r="AU21" s="273"/>
      <c r="AV21" s="273"/>
      <c r="AW21" s="273"/>
      <c r="AX21" s="273"/>
      <c r="AY21" s="273"/>
      <c r="AZ21" s="273"/>
      <c r="BA21" s="385"/>
    </row>
    <row r="22" spans="2:53">
      <c r="B22" s="357" t="s">
        <v>810</v>
      </c>
      <c r="C22" s="403" t="s">
        <v>367</v>
      </c>
      <c r="D22" s="273"/>
      <c r="E22" s="404">
        <v>773567</v>
      </c>
      <c r="F22" s="273"/>
      <c r="G22" s="405"/>
      <c r="H22" s="273"/>
      <c r="I22" s="273"/>
      <c r="J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385"/>
      <c r="AN22" s="396"/>
      <c r="AO22" s="273"/>
      <c r="AP22" s="273"/>
      <c r="AQ22" s="273"/>
      <c r="AR22" s="273"/>
      <c r="AS22" s="273"/>
      <c r="AT22" s="273"/>
      <c r="AU22" s="273"/>
      <c r="AV22" s="273"/>
      <c r="AW22" s="273"/>
      <c r="AX22" s="273"/>
      <c r="AY22" s="273"/>
      <c r="AZ22" s="273"/>
      <c r="BA22" s="385"/>
    </row>
    <row r="23" spans="2:53">
      <c r="B23" s="357" t="s">
        <v>811</v>
      </c>
      <c r="C23" s="403" t="s">
        <v>368</v>
      </c>
      <c r="D23" s="273"/>
      <c r="E23" s="404">
        <v>112</v>
      </c>
      <c r="F23" s="273"/>
      <c r="G23" s="405"/>
      <c r="H23" s="273"/>
      <c r="I23" s="273"/>
      <c r="J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385"/>
      <c r="AN23" s="396"/>
      <c r="AO23" s="273"/>
      <c r="AP23" s="273"/>
      <c r="AQ23" s="273"/>
      <c r="AR23" s="273"/>
      <c r="AS23" s="273"/>
      <c r="AT23" s="273"/>
      <c r="AU23" s="273"/>
      <c r="AV23" s="273"/>
      <c r="AW23" s="273"/>
      <c r="AX23" s="273"/>
      <c r="AY23" s="273"/>
      <c r="AZ23" s="273"/>
      <c r="BA23" s="385"/>
    </row>
    <row r="24" spans="2:53">
      <c r="B24" s="357" t="s">
        <v>812</v>
      </c>
      <c r="C24" s="403" t="s">
        <v>369</v>
      </c>
      <c r="D24" s="273"/>
      <c r="E24" s="404">
        <v>510998</v>
      </c>
      <c r="F24" s="273"/>
      <c r="G24" s="405"/>
      <c r="H24" s="273"/>
      <c r="I24" s="273"/>
      <c r="J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385"/>
      <c r="AN24" s="396"/>
      <c r="AO24" s="273"/>
      <c r="AP24" s="273"/>
      <c r="AQ24" s="273"/>
      <c r="AR24" s="273"/>
      <c r="AS24" s="273"/>
      <c r="AT24" s="273"/>
      <c r="AU24" s="273"/>
      <c r="AV24" s="273"/>
      <c r="AW24" s="273"/>
      <c r="AX24" s="273"/>
      <c r="AY24" s="273"/>
      <c r="AZ24" s="273"/>
      <c r="BA24" s="385"/>
    </row>
    <row r="25" spans="2:53">
      <c r="B25" s="357" t="s">
        <v>813</v>
      </c>
      <c r="C25" s="403" t="s">
        <v>370</v>
      </c>
      <c r="D25" s="273"/>
      <c r="E25" s="404">
        <v>27313</v>
      </c>
      <c r="F25" s="273"/>
      <c r="G25" s="405"/>
      <c r="H25" s="273"/>
      <c r="I25" s="273"/>
      <c r="J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385"/>
      <c r="AN25" s="396"/>
      <c r="AO25" s="273"/>
      <c r="AP25" s="273"/>
      <c r="AQ25" s="273"/>
      <c r="AR25" s="273"/>
      <c r="AS25" s="273"/>
      <c r="AT25" s="273"/>
      <c r="AU25" s="273"/>
      <c r="AV25" s="273"/>
      <c r="AW25" s="273"/>
      <c r="AX25" s="273"/>
      <c r="AY25" s="273"/>
      <c r="AZ25" s="273"/>
      <c r="BA25" s="385"/>
    </row>
    <row r="26" spans="2:53">
      <c r="B26" s="357" t="s">
        <v>814</v>
      </c>
      <c r="C26" s="403" t="s">
        <v>371</v>
      </c>
      <c r="D26" s="273"/>
      <c r="E26" s="404">
        <v>86237</v>
      </c>
      <c r="F26" s="273"/>
      <c r="G26" s="405"/>
      <c r="H26" s="273"/>
      <c r="I26" s="273"/>
      <c r="J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385"/>
      <c r="AN26" s="396"/>
      <c r="AO26" s="273"/>
      <c r="AP26" s="273"/>
      <c r="AQ26" s="273"/>
      <c r="AR26" s="273"/>
      <c r="AS26" s="273"/>
      <c r="AT26" s="273"/>
      <c r="AU26" s="273"/>
      <c r="AV26" s="273"/>
      <c r="AW26" s="273"/>
      <c r="AX26" s="273"/>
      <c r="AY26" s="273"/>
      <c r="AZ26" s="273"/>
      <c r="BA26" s="385"/>
    </row>
    <row r="27" spans="2:53">
      <c r="B27" s="357" t="s">
        <v>815</v>
      </c>
      <c r="C27" s="403" t="s">
        <v>372</v>
      </c>
      <c r="D27" s="273"/>
      <c r="E27" s="404">
        <v>5643</v>
      </c>
      <c r="F27" s="273"/>
      <c r="G27" s="405"/>
      <c r="H27" s="273"/>
      <c r="I27" s="273"/>
      <c r="J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385"/>
      <c r="AN27" s="396"/>
      <c r="AO27" s="273"/>
      <c r="AP27" s="273"/>
      <c r="AQ27" s="273"/>
      <c r="AR27" s="273"/>
      <c r="AS27" s="273"/>
      <c r="AT27" s="273"/>
      <c r="AU27" s="273"/>
      <c r="AV27" s="273"/>
      <c r="AW27" s="273"/>
      <c r="AX27" s="273"/>
      <c r="AY27" s="273"/>
      <c r="AZ27" s="273"/>
      <c r="BA27" s="385"/>
    </row>
    <row r="28" spans="2:53">
      <c r="B28" s="357" t="s">
        <v>816</v>
      </c>
      <c r="C28" s="403" t="s">
        <v>373</v>
      </c>
      <c r="D28" s="273"/>
      <c r="E28" s="404">
        <v>2336799</v>
      </c>
      <c r="F28" s="273"/>
      <c r="G28" s="405"/>
      <c r="H28" s="273"/>
      <c r="I28" s="273"/>
      <c r="J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385"/>
      <c r="AN28" s="396"/>
      <c r="AO28" s="273"/>
      <c r="AP28" s="273"/>
      <c r="AQ28" s="273"/>
      <c r="AR28" s="273"/>
      <c r="AS28" s="273"/>
      <c r="AT28" s="273"/>
      <c r="AU28" s="273"/>
      <c r="AV28" s="273"/>
      <c r="AW28" s="273"/>
      <c r="AX28" s="273"/>
      <c r="AY28" s="273"/>
      <c r="AZ28" s="273"/>
      <c r="BA28" s="385"/>
    </row>
    <row r="29" spans="2:53">
      <c r="B29" s="357" t="s">
        <v>817</v>
      </c>
      <c r="C29" s="403" t="s">
        <v>374</v>
      </c>
      <c r="D29" s="273"/>
      <c r="E29" s="404">
        <v>433478</v>
      </c>
      <c r="F29" s="273"/>
      <c r="G29" s="405"/>
      <c r="H29" s="273"/>
      <c r="I29" s="273"/>
      <c r="J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385"/>
      <c r="AN29" s="396"/>
      <c r="AO29" s="273"/>
      <c r="AP29" s="273"/>
      <c r="AQ29" s="273"/>
      <c r="AR29" s="273"/>
      <c r="AS29" s="273"/>
      <c r="AT29" s="273"/>
      <c r="AU29" s="273"/>
      <c r="AV29" s="273"/>
      <c r="AW29" s="273"/>
      <c r="AX29" s="273"/>
      <c r="AY29" s="273"/>
      <c r="AZ29" s="273"/>
      <c r="BA29" s="385"/>
    </row>
    <row r="30" spans="2:53">
      <c r="B30" s="357" t="s">
        <v>818</v>
      </c>
      <c r="C30" s="403" t="s">
        <v>375</v>
      </c>
      <c r="D30" s="273"/>
      <c r="E30" s="404">
        <v>6955</v>
      </c>
      <c r="F30" s="273"/>
      <c r="G30" s="405"/>
      <c r="H30" s="273"/>
      <c r="I30" s="273"/>
      <c r="J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385"/>
      <c r="AN30" s="396"/>
      <c r="AO30" s="273"/>
      <c r="AP30" s="273"/>
      <c r="AQ30" s="273"/>
      <c r="AR30" s="273"/>
      <c r="AS30" s="273"/>
      <c r="AT30" s="273"/>
      <c r="AU30" s="273"/>
      <c r="AV30" s="273"/>
      <c r="AW30" s="273"/>
      <c r="AX30" s="273"/>
      <c r="AY30" s="273"/>
      <c r="AZ30" s="273"/>
      <c r="BA30" s="385"/>
    </row>
    <row r="31" spans="2:53">
      <c r="B31" s="357" t="s">
        <v>819</v>
      </c>
      <c r="C31" s="403" t="s">
        <v>376</v>
      </c>
      <c r="D31" s="273"/>
      <c r="E31" s="404">
        <v>936137</v>
      </c>
      <c r="F31" s="273"/>
      <c r="G31" s="405"/>
      <c r="H31" s="273"/>
      <c r="I31" s="273"/>
      <c r="J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385"/>
      <c r="AN31" s="396"/>
      <c r="AO31" s="273"/>
      <c r="AP31" s="273"/>
      <c r="AQ31" s="273"/>
      <c r="AR31" s="273"/>
      <c r="AS31" s="273"/>
      <c r="AT31" s="273"/>
      <c r="AU31" s="273"/>
      <c r="AV31" s="273"/>
      <c r="AW31" s="273"/>
      <c r="AX31" s="273"/>
      <c r="AY31" s="273"/>
      <c r="AZ31" s="273"/>
      <c r="BA31" s="385"/>
    </row>
    <row r="32" spans="2:53">
      <c r="B32" s="357" t="s">
        <v>820</v>
      </c>
      <c r="C32" s="403" t="s">
        <v>377</v>
      </c>
      <c r="D32" s="273"/>
      <c r="E32" s="404">
        <v>84850</v>
      </c>
      <c r="F32" s="273"/>
      <c r="G32" s="405"/>
      <c r="H32" s="273"/>
      <c r="I32" s="273"/>
      <c r="J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385"/>
      <c r="AN32" s="396"/>
      <c r="AO32" s="273"/>
      <c r="AP32" s="273"/>
      <c r="AQ32" s="273"/>
      <c r="AR32" s="273"/>
      <c r="AS32" s="273"/>
      <c r="AT32" s="273"/>
      <c r="AU32" s="273"/>
      <c r="AV32" s="273"/>
      <c r="AW32" s="273"/>
      <c r="AX32" s="273"/>
      <c r="AY32" s="273"/>
      <c r="AZ32" s="273"/>
      <c r="BA32" s="385"/>
    </row>
    <row r="33" spans="2:53">
      <c r="B33" s="357" t="s">
        <v>821</v>
      </c>
      <c r="C33" s="403" t="s">
        <v>378</v>
      </c>
      <c r="D33" s="273"/>
      <c r="E33" s="404">
        <v>0</v>
      </c>
      <c r="F33" s="273"/>
      <c r="G33" s="405"/>
      <c r="H33" s="273"/>
      <c r="I33" s="273"/>
      <c r="J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385"/>
      <c r="AN33" s="396"/>
      <c r="AO33" s="273"/>
      <c r="AP33" s="273"/>
      <c r="AQ33" s="273"/>
      <c r="AR33" s="273"/>
      <c r="AS33" s="273"/>
      <c r="AT33" s="273"/>
      <c r="AU33" s="273"/>
      <c r="AV33" s="273"/>
      <c r="AW33" s="273"/>
      <c r="AX33" s="273"/>
      <c r="AY33" s="273"/>
      <c r="AZ33" s="273"/>
      <c r="BA33" s="385"/>
    </row>
    <row r="34" spans="2:53">
      <c r="B34" s="357" t="s">
        <v>822</v>
      </c>
      <c r="C34" s="403" t="s">
        <v>379</v>
      </c>
      <c r="D34" s="273"/>
      <c r="E34" s="404">
        <v>31532</v>
      </c>
      <c r="F34" s="273"/>
      <c r="G34" s="405"/>
      <c r="H34" s="273"/>
      <c r="I34" s="273"/>
      <c r="J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385"/>
      <c r="AN34" s="396"/>
      <c r="AO34" s="273"/>
      <c r="AP34" s="273"/>
      <c r="AQ34" s="273"/>
      <c r="AR34" s="273"/>
      <c r="AS34" s="273"/>
      <c r="AT34" s="273"/>
      <c r="AU34" s="273"/>
      <c r="AV34" s="273"/>
      <c r="AW34" s="273"/>
      <c r="AX34" s="273"/>
      <c r="AY34" s="273"/>
      <c r="AZ34" s="273"/>
      <c r="BA34" s="385"/>
    </row>
    <row r="35" spans="2:53">
      <c r="B35" s="357" t="s">
        <v>823</v>
      </c>
      <c r="C35" s="403" t="s">
        <v>380</v>
      </c>
      <c r="D35" s="273"/>
      <c r="E35" s="404">
        <v>0</v>
      </c>
      <c r="F35" s="273"/>
      <c r="G35" s="405"/>
      <c r="H35" s="273"/>
      <c r="I35" s="273"/>
      <c r="J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385"/>
      <c r="AN35" s="396"/>
      <c r="AO35" s="273"/>
      <c r="AP35" s="273"/>
      <c r="AQ35" s="273"/>
      <c r="AR35" s="273"/>
      <c r="AS35" s="273"/>
      <c r="AT35" s="273"/>
      <c r="AU35" s="273"/>
      <c r="AV35" s="273"/>
      <c r="AW35" s="273"/>
      <c r="AX35" s="273"/>
      <c r="AY35" s="273"/>
      <c r="AZ35" s="273"/>
      <c r="BA35" s="385"/>
    </row>
    <row r="36" spans="2:53">
      <c r="B36" s="357" t="s">
        <v>824</v>
      </c>
      <c r="C36" s="403" t="s">
        <v>381</v>
      </c>
      <c r="D36" s="273"/>
      <c r="E36" s="404">
        <v>48058</v>
      </c>
      <c r="F36" s="273"/>
      <c r="G36" s="405"/>
      <c r="H36" s="273"/>
      <c r="I36" s="273"/>
      <c r="J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385"/>
      <c r="AN36" s="396"/>
      <c r="AO36" s="273"/>
      <c r="AP36" s="273"/>
      <c r="AQ36" s="273"/>
      <c r="AR36" s="273"/>
      <c r="AS36" s="273"/>
      <c r="AT36" s="273"/>
      <c r="AU36" s="273"/>
      <c r="AV36" s="273"/>
      <c r="AW36" s="273"/>
      <c r="AX36" s="273"/>
      <c r="AY36" s="273"/>
      <c r="AZ36" s="273"/>
      <c r="BA36" s="385"/>
    </row>
    <row r="37" spans="2:53">
      <c r="B37" s="357" t="s">
        <v>825</v>
      </c>
      <c r="C37" s="403" t="s">
        <v>382</v>
      </c>
      <c r="D37" s="273"/>
      <c r="E37" s="404">
        <v>134319</v>
      </c>
      <c r="F37" s="273"/>
      <c r="G37" s="405"/>
      <c r="H37" s="273"/>
      <c r="I37" s="273"/>
      <c r="J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385"/>
      <c r="AN37" s="396"/>
      <c r="AO37" s="273"/>
      <c r="AP37" s="273"/>
      <c r="AQ37" s="273"/>
      <c r="AR37" s="273"/>
      <c r="AS37" s="273"/>
      <c r="AT37" s="273"/>
      <c r="AU37" s="273"/>
      <c r="AV37" s="273"/>
      <c r="AW37" s="273"/>
      <c r="AX37" s="273"/>
      <c r="AY37" s="273"/>
      <c r="AZ37" s="273"/>
      <c r="BA37" s="385"/>
    </row>
    <row r="38" spans="2:53">
      <c r="B38" s="357" t="s">
        <v>826</v>
      </c>
      <c r="C38" s="403" t="s">
        <v>383</v>
      </c>
      <c r="D38" s="273"/>
      <c r="E38" s="404">
        <v>23802</v>
      </c>
      <c r="F38" s="273"/>
      <c r="G38" s="405"/>
      <c r="H38" s="273"/>
      <c r="I38" s="273"/>
      <c r="J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385"/>
      <c r="AN38" s="396"/>
      <c r="AO38" s="273"/>
      <c r="AP38" s="273"/>
      <c r="AQ38" s="273"/>
      <c r="AR38" s="273"/>
      <c r="AS38" s="273"/>
      <c r="AT38" s="273"/>
      <c r="AU38" s="273"/>
      <c r="AV38" s="273"/>
      <c r="AW38" s="273"/>
      <c r="AX38" s="273"/>
      <c r="AY38" s="273"/>
      <c r="AZ38" s="273"/>
      <c r="BA38" s="385"/>
    </row>
    <row r="39" spans="2:53">
      <c r="B39" s="357" t="s">
        <v>827</v>
      </c>
      <c r="C39" s="403" t="s">
        <v>384</v>
      </c>
      <c r="D39" s="273"/>
      <c r="E39" s="404">
        <v>84228</v>
      </c>
      <c r="F39" s="273"/>
      <c r="G39" s="405"/>
      <c r="H39" s="273"/>
      <c r="I39" s="273"/>
      <c r="J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385"/>
      <c r="AN39" s="396"/>
      <c r="AO39" s="273"/>
      <c r="AP39" s="273"/>
      <c r="AQ39" s="273"/>
      <c r="AR39" s="273"/>
      <c r="AS39" s="273"/>
      <c r="AT39" s="273"/>
      <c r="AU39" s="273"/>
      <c r="AV39" s="273"/>
      <c r="AW39" s="273"/>
      <c r="AX39" s="273"/>
      <c r="AY39" s="273"/>
      <c r="AZ39" s="273"/>
      <c r="BA39" s="385"/>
    </row>
    <row r="40" spans="2:53">
      <c r="B40" s="357" t="s">
        <v>828</v>
      </c>
      <c r="C40" s="403" t="s">
        <v>385</v>
      </c>
      <c r="D40" s="273"/>
      <c r="E40" s="404">
        <v>8555</v>
      </c>
      <c r="F40" s="273"/>
      <c r="G40" s="405"/>
      <c r="H40" s="273"/>
      <c r="I40" s="273"/>
      <c r="J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385"/>
      <c r="AN40" s="396"/>
      <c r="AO40" s="273"/>
      <c r="AP40" s="273"/>
      <c r="AQ40" s="273"/>
      <c r="AR40" s="273"/>
      <c r="AS40" s="273"/>
      <c r="AT40" s="273"/>
      <c r="AU40" s="273"/>
      <c r="AV40" s="273"/>
      <c r="AW40" s="273"/>
      <c r="AX40" s="273"/>
      <c r="AY40" s="273"/>
      <c r="AZ40" s="273"/>
      <c r="BA40" s="385"/>
    </row>
    <row r="41" spans="2:53">
      <c r="B41" s="357" t="s">
        <v>829</v>
      </c>
      <c r="C41" s="403" t="s">
        <v>430</v>
      </c>
      <c r="D41" s="273"/>
      <c r="E41" s="404">
        <v>12401542</v>
      </c>
      <c r="F41" s="273"/>
      <c r="G41" s="405"/>
      <c r="H41" s="273"/>
      <c r="I41" s="273"/>
      <c r="J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385"/>
      <c r="AN41" s="406"/>
      <c r="AO41" s="407"/>
      <c r="AP41" s="407"/>
      <c r="AQ41" s="407"/>
      <c r="AR41" s="407"/>
      <c r="AS41" s="407"/>
      <c r="AT41" s="407"/>
      <c r="AU41" s="407"/>
      <c r="AV41" s="407"/>
      <c r="AW41" s="407"/>
      <c r="AX41" s="407"/>
      <c r="AY41" s="407"/>
      <c r="AZ41" s="407"/>
      <c r="BA41" s="408"/>
    </row>
    <row r="42" spans="2:53">
      <c r="B42" s="357" t="s">
        <v>830</v>
      </c>
      <c r="C42" s="403" t="s">
        <v>432</v>
      </c>
      <c r="D42" s="273"/>
      <c r="E42" s="404">
        <v>160839</v>
      </c>
      <c r="F42" s="273"/>
      <c r="G42" s="405"/>
      <c r="H42" s="273"/>
      <c r="I42" s="273"/>
      <c r="J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385"/>
    </row>
    <row r="43" spans="2:53">
      <c r="B43" s="357" t="s">
        <v>831</v>
      </c>
      <c r="C43" s="403" t="s">
        <v>24</v>
      </c>
      <c r="D43" s="273"/>
      <c r="E43" s="404">
        <v>2858595</v>
      </c>
      <c r="F43" s="273"/>
      <c r="G43" s="405"/>
      <c r="H43" s="273"/>
      <c r="I43" s="273"/>
      <c r="J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385"/>
    </row>
    <row r="44" spans="2:53">
      <c r="B44" s="357" t="s">
        <v>832</v>
      </c>
      <c r="C44" s="403" t="s">
        <v>435</v>
      </c>
      <c r="D44" s="273"/>
      <c r="E44" s="404">
        <v>6321282</v>
      </c>
      <c r="F44" s="273"/>
      <c r="G44" s="405"/>
      <c r="H44" s="273"/>
      <c r="I44" s="273"/>
      <c r="J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385"/>
    </row>
    <row r="45" spans="2:53">
      <c r="B45" s="357" t="s">
        <v>833</v>
      </c>
      <c r="C45" s="403" t="s">
        <v>26</v>
      </c>
      <c r="D45" s="273"/>
      <c r="E45" s="404">
        <v>2229634</v>
      </c>
      <c r="F45" s="273"/>
      <c r="G45" s="405"/>
      <c r="H45" s="273"/>
      <c r="I45" s="273"/>
      <c r="J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385"/>
    </row>
    <row r="46" spans="2:53">
      <c r="B46" s="357" t="s">
        <v>834</v>
      </c>
      <c r="C46" s="403" t="s">
        <v>438</v>
      </c>
      <c r="D46" s="273"/>
      <c r="E46" s="404">
        <v>512836</v>
      </c>
      <c r="F46" s="273"/>
      <c r="G46" s="405"/>
      <c r="H46" s="273"/>
      <c r="I46" s="273"/>
      <c r="J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385"/>
    </row>
    <row r="47" spans="2:53">
      <c r="B47" s="357" t="s">
        <v>835</v>
      </c>
      <c r="C47" s="403" t="s">
        <v>440</v>
      </c>
      <c r="D47" s="273"/>
      <c r="E47" s="404">
        <v>0</v>
      </c>
      <c r="F47" s="273"/>
      <c r="G47" s="405"/>
      <c r="H47" s="273"/>
      <c r="I47" s="273"/>
      <c r="J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385"/>
    </row>
    <row r="48" spans="2:53">
      <c r="B48" s="357" t="s">
        <v>842</v>
      </c>
      <c r="C48" s="403" t="s">
        <v>27</v>
      </c>
      <c r="D48" s="273"/>
      <c r="E48" s="404">
        <v>12083186</v>
      </c>
      <c r="F48" s="273"/>
      <c r="G48" s="405"/>
      <c r="H48" s="273"/>
      <c r="I48" s="273"/>
      <c r="J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385"/>
    </row>
    <row r="49" spans="2:39">
      <c r="B49" s="275" t="s">
        <v>843</v>
      </c>
      <c r="C49" s="276" t="s">
        <v>23</v>
      </c>
      <c r="D49" s="407"/>
      <c r="E49" s="409">
        <v>24484728</v>
      </c>
      <c r="F49" s="407"/>
      <c r="G49" s="410"/>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8"/>
    </row>
    <row r="50" spans="2:39">
      <c r="J50" s="273"/>
      <c r="K50" s="267"/>
    </row>
    <row r="51" spans="2:39">
      <c r="J51" s="273"/>
      <c r="K51" s="267"/>
    </row>
    <row r="53" spans="2:39">
      <c r="J53" s="273"/>
      <c r="K53" s="267"/>
    </row>
    <row r="101" ht="11.25" customHeight="1"/>
  </sheetData>
  <phoneticPr fontId="7"/>
  <printOptions horizontalCentered="1"/>
  <pageMargins left="0.59055118110236227" right="0.47244094488188981" top="0.78740157480314965" bottom="0.59055118110236227" header="0.51181102362204722" footer="0.51181102362204722"/>
  <pageSetup paperSize="9" scale="49"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BC53"/>
  <sheetViews>
    <sheetView zoomScale="70" zoomScaleNormal="70" workbookViewId="0">
      <selection activeCell="P23" sqref="P23"/>
    </sheetView>
  </sheetViews>
  <sheetFormatPr defaultColWidth="8.875" defaultRowHeight="12"/>
  <cols>
    <col min="1" max="1" width="12.625" style="1309" customWidth="1"/>
    <col min="2" max="2" width="3" style="1309" bestFit="1" customWidth="1"/>
    <col min="3" max="3" width="21" style="1309" bestFit="1" customWidth="1"/>
    <col min="4" max="53" width="12.625" style="1309" customWidth="1"/>
    <col min="54" max="54" width="8.875" style="1309"/>
    <col min="55" max="55" width="12.625" style="1310" customWidth="1"/>
    <col min="56" max="16384" width="8.875" style="1309"/>
  </cols>
  <sheetData>
    <row r="2" spans="2:55" ht="69.95" customHeight="1">
      <c r="B2" s="1436" t="s">
        <v>1050</v>
      </c>
    </row>
    <row r="3" spans="2:55" ht="60" customHeight="1">
      <c r="B3" s="1305" t="s">
        <v>847</v>
      </c>
    </row>
    <row r="4" spans="2:55" ht="20.100000000000001" customHeight="1">
      <c r="AC4" s="1311"/>
      <c r="BA4" s="1311" t="s">
        <v>302</v>
      </c>
    </row>
    <row r="5" spans="2:55" ht="12.95" customHeight="1">
      <c r="B5" s="1312"/>
      <c r="C5" s="1313"/>
      <c r="D5" s="1314" t="s">
        <v>848</v>
      </c>
      <c r="E5" s="1315"/>
      <c r="F5" s="1315" t="s">
        <v>849</v>
      </c>
      <c r="G5" s="1316" t="s">
        <v>850</v>
      </c>
      <c r="H5" s="1315" t="s">
        <v>851</v>
      </c>
      <c r="I5" s="1315" t="s">
        <v>852</v>
      </c>
      <c r="J5" s="1315" t="s">
        <v>853</v>
      </c>
      <c r="K5" s="1315" t="s">
        <v>854</v>
      </c>
      <c r="L5" s="1315" t="s">
        <v>855</v>
      </c>
      <c r="M5" s="1315" t="s">
        <v>856</v>
      </c>
      <c r="N5" s="1315" t="s">
        <v>857</v>
      </c>
      <c r="O5" s="1315" t="s">
        <v>858</v>
      </c>
      <c r="P5" s="1315" t="s">
        <v>859</v>
      </c>
      <c r="Q5" s="1315" t="s">
        <v>860</v>
      </c>
      <c r="R5" s="1315" t="s">
        <v>861</v>
      </c>
      <c r="S5" s="1315" t="s">
        <v>862</v>
      </c>
      <c r="T5" s="1315" t="s">
        <v>863</v>
      </c>
      <c r="U5" s="1315" t="s">
        <v>864</v>
      </c>
      <c r="V5" s="1315" t="s">
        <v>865</v>
      </c>
      <c r="W5" s="1315" t="s">
        <v>866</v>
      </c>
      <c r="X5" s="1315" t="s">
        <v>867</v>
      </c>
      <c r="Y5" s="1315" t="s">
        <v>868</v>
      </c>
      <c r="Z5" s="1315" t="s">
        <v>869</v>
      </c>
      <c r="AA5" s="1315" t="s">
        <v>870</v>
      </c>
      <c r="AB5" s="1315" t="s">
        <v>871</v>
      </c>
      <c r="AC5" s="1315" t="s">
        <v>872</v>
      </c>
      <c r="AD5" s="1315" t="s">
        <v>873</v>
      </c>
      <c r="AE5" s="1315" t="s">
        <v>874</v>
      </c>
      <c r="AF5" s="1315" t="s">
        <v>875</v>
      </c>
      <c r="AG5" s="1315" t="s">
        <v>876</v>
      </c>
      <c r="AH5" s="1315" t="s">
        <v>877</v>
      </c>
      <c r="AI5" s="1315" t="s">
        <v>878</v>
      </c>
      <c r="AJ5" s="1315" t="s">
        <v>879</v>
      </c>
      <c r="AK5" s="1315" t="s">
        <v>880</v>
      </c>
      <c r="AL5" s="1315" t="s">
        <v>881</v>
      </c>
      <c r="AM5" s="1317" t="s">
        <v>882</v>
      </c>
      <c r="AN5" s="1318" t="s">
        <v>883</v>
      </c>
      <c r="AO5" s="1319" t="s">
        <v>884</v>
      </c>
      <c r="AP5" s="1319" t="s">
        <v>885</v>
      </c>
      <c r="AQ5" s="1319" t="s">
        <v>886</v>
      </c>
      <c r="AR5" s="1319" t="s">
        <v>887</v>
      </c>
      <c r="AS5" s="1319" t="s">
        <v>888</v>
      </c>
      <c r="AT5" s="1319" t="s">
        <v>889</v>
      </c>
      <c r="AU5" s="1319" t="s">
        <v>890</v>
      </c>
      <c r="AV5" s="1319" t="s">
        <v>891</v>
      </c>
      <c r="AW5" s="1319" t="s">
        <v>892</v>
      </c>
      <c r="AX5" s="1319" t="s">
        <v>893</v>
      </c>
      <c r="AY5" s="1319" t="s">
        <v>894</v>
      </c>
      <c r="AZ5" s="1319" t="s">
        <v>895</v>
      </c>
      <c r="BA5" s="1320" t="s">
        <v>896</v>
      </c>
      <c r="BC5" s="1321" t="s">
        <v>848</v>
      </c>
    </row>
    <row r="6" spans="2:55" ht="24">
      <c r="B6" s="1322"/>
      <c r="C6" s="1323"/>
      <c r="D6" s="1306" t="s">
        <v>897</v>
      </c>
      <c r="E6" s="1307" t="s">
        <v>845</v>
      </c>
      <c r="F6" s="1254" t="s">
        <v>353</v>
      </c>
      <c r="G6" s="1255" t="s">
        <v>354</v>
      </c>
      <c r="H6" s="1254" t="s">
        <v>355</v>
      </c>
      <c r="I6" s="1254" t="s">
        <v>356</v>
      </c>
      <c r="J6" s="1254" t="s">
        <v>357</v>
      </c>
      <c r="K6" s="1254" t="s">
        <v>358</v>
      </c>
      <c r="L6" s="1254" t="s">
        <v>359</v>
      </c>
      <c r="M6" s="1254" t="s">
        <v>360</v>
      </c>
      <c r="N6" s="1254" t="s">
        <v>361</v>
      </c>
      <c r="O6" s="1254" t="s">
        <v>362</v>
      </c>
      <c r="P6" s="1254" t="s">
        <v>363</v>
      </c>
      <c r="Q6" s="1254" t="s">
        <v>364</v>
      </c>
      <c r="R6" s="1254" t="s">
        <v>365</v>
      </c>
      <c r="S6" s="1254" t="s">
        <v>366</v>
      </c>
      <c r="T6" s="1254" t="s">
        <v>367</v>
      </c>
      <c r="U6" s="1254" t="s">
        <v>368</v>
      </c>
      <c r="V6" s="1254" t="s">
        <v>369</v>
      </c>
      <c r="W6" s="1254" t="s">
        <v>370</v>
      </c>
      <c r="X6" s="1254" t="s">
        <v>371</v>
      </c>
      <c r="Y6" s="1254" t="s">
        <v>372</v>
      </c>
      <c r="Z6" s="1254" t="s">
        <v>373</v>
      </c>
      <c r="AA6" s="1254" t="s">
        <v>374</v>
      </c>
      <c r="AB6" s="1254" t="s">
        <v>375</v>
      </c>
      <c r="AC6" s="1254" t="s">
        <v>376</v>
      </c>
      <c r="AD6" s="1254" t="s">
        <v>377</v>
      </c>
      <c r="AE6" s="1254" t="s">
        <v>378</v>
      </c>
      <c r="AF6" s="1254" t="s">
        <v>379</v>
      </c>
      <c r="AG6" s="1254" t="s">
        <v>380</v>
      </c>
      <c r="AH6" s="1254" t="s">
        <v>381</v>
      </c>
      <c r="AI6" s="1254" t="s">
        <v>382</v>
      </c>
      <c r="AJ6" s="1254" t="s">
        <v>383</v>
      </c>
      <c r="AK6" s="1254" t="s">
        <v>384</v>
      </c>
      <c r="AL6" s="1254" t="s">
        <v>385</v>
      </c>
      <c r="AM6" s="1256" t="s">
        <v>386</v>
      </c>
      <c r="AN6" s="1258" t="s">
        <v>387</v>
      </c>
      <c r="AO6" s="1259" t="s">
        <v>388</v>
      </c>
      <c r="AP6" s="1259" t="s">
        <v>389</v>
      </c>
      <c r="AQ6" s="1260" t="s">
        <v>898</v>
      </c>
      <c r="AR6" s="1260" t="s">
        <v>899</v>
      </c>
      <c r="AS6" s="1259" t="s">
        <v>392</v>
      </c>
      <c r="AT6" s="1259" t="s">
        <v>393</v>
      </c>
      <c r="AU6" s="1259" t="s">
        <v>394</v>
      </c>
      <c r="AV6" s="1259" t="s">
        <v>395</v>
      </c>
      <c r="AW6" s="1259" t="s">
        <v>396</v>
      </c>
      <c r="AX6" s="1259" t="s">
        <v>397</v>
      </c>
      <c r="AY6" s="1259" t="s">
        <v>398</v>
      </c>
      <c r="AZ6" s="1259" t="s">
        <v>399</v>
      </c>
      <c r="BA6" s="1261" t="s">
        <v>400</v>
      </c>
      <c r="BC6" s="1308" t="s">
        <v>352</v>
      </c>
    </row>
    <row r="7" spans="2:55" ht="20.100000000000001" customHeight="1">
      <c r="B7" s="1324" t="s">
        <v>900</v>
      </c>
      <c r="C7" s="1325" t="s">
        <v>897</v>
      </c>
      <c r="D7" s="1326">
        <f>BC7-E7-D8</f>
        <v>13102527</v>
      </c>
      <c r="E7" s="1327">
        <v>1409</v>
      </c>
      <c r="F7" s="1328">
        <f>F52-F8</f>
        <v>741</v>
      </c>
      <c r="G7" s="1329">
        <f>G52-G8</f>
        <v>57432096</v>
      </c>
      <c r="H7" s="1328">
        <f t="shared" ref="H7:BA7" si="0">H52-H8</f>
        <v>126188</v>
      </c>
      <c r="I7" s="1328">
        <f t="shared" si="0"/>
        <v>5116312</v>
      </c>
      <c r="J7" s="1328">
        <f t="shared" si="0"/>
        <v>124703</v>
      </c>
      <c r="K7" s="1328">
        <f t="shared" si="0"/>
        <v>155639</v>
      </c>
      <c r="L7" s="1328">
        <f t="shared" si="0"/>
        <v>19629</v>
      </c>
      <c r="M7" s="1328">
        <f t="shared" si="0"/>
        <v>3</v>
      </c>
      <c r="N7" s="1328">
        <f t="shared" si="0"/>
        <v>3455</v>
      </c>
      <c r="O7" s="1328">
        <f t="shared" si="0"/>
        <v>0</v>
      </c>
      <c r="P7" s="1328">
        <f t="shared" si="0"/>
        <v>0</v>
      </c>
      <c r="Q7" s="1328">
        <f t="shared" si="0"/>
        <v>0</v>
      </c>
      <c r="R7" s="1328">
        <f t="shared" si="0"/>
        <v>0</v>
      </c>
      <c r="S7" s="1328">
        <f t="shared" si="0"/>
        <v>0</v>
      </c>
      <c r="T7" s="1328">
        <f t="shared" si="0"/>
        <v>2408</v>
      </c>
      <c r="U7" s="1328">
        <f t="shared" si="0"/>
        <v>0</v>
      </c>
      <c r="V7" s="1328">
        <f t="shared" si="0"/>
        <v>628850</v>
      </c>
      <c r="W7" s="1328">
        <f t="shared" si="0"/>
        <v>635127</v>
      </c>
      <c r="X7" s="1328">
        <f t="shared" si="0"/>
        <v>0</v>
      </c>
      <c r="Y7" s="1328">
        <f t="shared" si="0"/>
        <v>0</v>
      </c>
      <c r="Z7" s="1328">
        <f t="shared" si="0"/>
        <v>76482</v>
      </c>
      <c r="AA7" s="1328">
        <f t="shared" si="0"/>
        <v>0</v>
      </c>
      <c r="AB7" s="1328">
        <f t="shared" si="0"/>
        <v>681</v>
      </c>
      <c r="AC7" s="1328">
        <f t="shared" si="0"/>
        <v>18592</v>
      </c>
      <c r="AD7" s="1328">
        <f t="shared" si="0"/>
        <v>0</v>
      </c>
      <c r="AE7" s="1328">
        <f t="shared" si="0"/>
        <v>7780</v>
      </c>
      <c r="AF7" s="1328">
        <f t="shared" si="0"/>
        <v>340820</v>
      </c>
      <c r="AG7" s="1328">
        <f t="shared" si="0"/>
        <v>1538064</v>
      </c>
      <c r="AH7" s="1328">
        <f t="shared" si="0"/>
        <v>100141</v>
      </c>
      <c r="AI7" s="1328">
        <f t="shared" si="0"/>
        <v>7708</v>
      </c>
      <c r="AJ7" s="1328">
        <f>AJ52-AJ8</f>
        <v>3604515</v>
      </c>
      <c r="AK7" s="1328">
        <f t="shared" si="0"/>
        <v>0</v>
      </c>
      <c r="AL7" s="1328">
        <f t="shared" si="0"/>
        <v>0</v>
      </c>
      <c r="AM7" s="1328">
        <f t="shared" si="0"/>
        <v>82436284</v>
      </c>
      <c r="AN7" s="1329">
        <f t="shared" si="0"/>
        <v>457030</v>
      </c>
      <c r="AO7" s="1328">
        <f t="shared" si="0"/>
        <v>21128835</v>
      </c>
      <c r="AP7" s="1328">
        <f t="shared" si="0"/>
        <v>0</v>
      </c>
      <c r="AQ7" s="1328">
        <f t="shared" si="0"/>
        <v>0</v>
      </c>
      <c r="AR7" s="1328">
        <f t="shared" si="0"/>
        <v>996361</v>
      </c>
      <c r="AS7" s="1328">
        <f t="shared" si="0"/>
        <v>1595438</v>
      </c>
      <c r="AT7" s="1328">
        <f t="shared" si="0"/>
        <v>24177664</v>
      </c>
      <c r="AU7" s="1328">
        <f t="shared" si="0"/>
        <v>106613948</v>
      </c>
      <c r="AV7" s="1328">
        <f t="shared" si="0"/>
        <v>53798870</v>
      </c>
      <c r="AW7" s="1328">
        <f t="shared" si="0"/>
        <v>77976534</v>
      </c>
      <c r="AX7" s="1328">
        <f t="shared" si="0"/>
        <v>160412818</v>
      </c>
      <c r="AY7" s="1328">
        <f t="shared" si="0"/>
        <v>-58408172</v>
      </c>
      <c r="AZ7" s="1328">
        <f t="shared" si="0"/>
        <v>19568362</v>
      </c>
      <c r="BA7" s="1330">
        <f t="shared" si="0"/>
        <v>102004646</v>
      </c>
      <c r="BC7" s="1331">
        <v>13103936</v>
      </c>
    </row>
    <row r="8" spans="2:55" ht="20.100000000000001" customHeight="1">
      <c r="B8" s="1332"/>
      <c r="C8" s="1333" t="s">
        <v>845</v>
      </c>
      <c r="D8" s="1334">
        <v>0</v>
      </c>
      <c r="E8" s="1327">
        <v>607586</v>
      </c>
      <c r="F8" s="1327">
        <v>0</v>
      </c>
      <c r="G8" s="1335">
        <v>5478546</v>
      </c>
      <c r="H8" s="1327">
        <v>13</v>
      </c>
      <c r="I8" s="1327">
        <v>0</v>
      </c>
      <c r="J8" s="1327">
        <v>1951</v>
      </c>
      <c r="K8" s="1327">
        <v>0</v>
      </c>
      <c r="L8" s="1327">
        <v>0</v>
      </c>
      <c r="M8" s="1327">
        <v>0</v>
      </c>
      <c r="N8" s="1327">
        <v>0</v>
      </c>
      <c r="O8" s="1327">
        <v>0</v>
      </c>
      <c r="P8" s="1327">
        <v>0</v>
      </c>
      <c r="Q8" s="1327">
        <v>0</v>
      </c>
      <c r="R8" s="1327">
        <v>0</v>
      </c>
      <c r="S8" s="1327">
        <v>0</v>
      </c>
      <c r="T8" s="1327">
        <v>0</v>
      </c>
      <c r="U8" s="1327">
        <v>0</v>
      </c>
      <c r="V8" s="1327">
        <v>88148</v>
      </c>
      <c r="W8" s="1327">
        <v>0</v>
      </c>
      <c r="X8" s="1327">
        <v>0</v>
      </c>
      <c r="Y8" s="1327">
        <v>0</v>
      </c>
      <c r="Z8" s="1327">
        <v>0</v>
      </c>
      <c r="AA8" s="1327">
        <v>0</v>
      </c>
      <c r="AB8" s="1327">
        <v>0</v>
      </c>
      <c r="AC8" s="1327">
        <v>962</v>
      </c>
      <c r="AD8" s="1327">
        <v>0</v>
      </c>
      <c r="AE8" s="1327">
        <v>843</v>
      </c>
      <c r="AF8" s="1327">
        <v>0</v>
      </c>
      <c r="AG8" s="1327">
        <v>279164</v>
      </c>
      <c r="AH8" s="1327">
        <v>0</v>
      </c>
      <c r="AI8" s="1327">
        <v>0</v>
      </c>
      <c r="AJ8" s="1327">
        <v>666775</v>
      </c>
      <c r="AK8" s="1327">
        <v>0</v>
      </c>
      <c r="AL8" s="1327">
        <v>0</v>
      </c>
      <c r="AM8" s="1336">
        <v>7123988</v>
      </c>
      <c r="AN8" s="1337">
        <v>139299</v>
      </c>
      <c r="AO8" s="1327">
        <v>2563995</v>
      </c>
      <c r="AP8" s="1327">
        <v>0</v>
      </c>
      <c r="AQ8" s="1327">
        <v>0</v>
      </c>
      <c r="AR8" s="1327">
        <v>0</v>
      </c>
      <c r="AS8" s="1327">
        <v>66012</v>
      </c>
      <c r="AT8" s="1327">
        <v>2769306</v>
      </c>
      <c r="AU8" s="1327">
        <v>9893294</v>
      </c>
      <c r="AV8" s="1327">
        <v>17496527</v>
      </c>
      <c r="AW8" s="1327">
        <v>20265833</v>
      </c>
      <c r="AX8" s="1327">
        <v>27389821</v>
      </c>
      <c r="AY8" s="1327">
        <v>-2905093</v>
      </c>
      <c r="AZ8" s="1338">
        <v>17360740</v>
      </c>
      <c r="BA8" s="1339">
        <v>24484728</v>
      </c>
      <c r="BC8" s="1331"/>
    </row>
    <row r="9" spans="2:55" ht="20.100000000000001" customHeight="1">
      <c r="B9" s="1332" t="s">
        <v>849</v>
      </c>
      <c r="C9" s="1340" t="s">
        <v>353</v>
      </c>
      <c r="D9" s="1326">
        <f>BC9-E9</f>
        <v>6151</v>
      </c>
      <c r="E9" s="1327">
        <v>0</v>
      </c>
      <c r="F9" s="1341">
        <v>45946</v>
      </c>
      <c r="G9" s="1342">
        <v>0</v>
      </c>
      <c r="H9" s="1341">
        <v>37</v>
      </c>
      <c r="I9" s="1341">
        <v>178067</v>
      </c>
      <c r="J9" s="1341">
        <v>505674</v>
      </c>
      <c r="K9" s="1341">
        <v>100422488</v>
      </c>
      <c r="L9" s="1341">
        <v>4422822</v>
      </c>
      <c r="M9" s="1341">
        <v>32175</v>
      </c>
      <c r="N9" s="1341">
        <v>686630</v>
      </c>
      <c r="O9" s="1341">
        <v>11826</v>
      </c>
      <c r="P9" s="1341">
        <v>10476</v>
      </c>
      <c r="Q9" s="1341">
        <v>125</v>
      </c>
      <c r="R9" s="1341">
        <v>0</v>
      </c>
      <c r="S9" s="1341">
        <v>27</v>
      </c>
      <c r="T9" s="1341">
        <v>46</v>
      </c>
      <c r="U9" s="1341">
        <v>64</v>
      </c>
      <c r="V9" s="1341">
        <v>42217</v>
      </c>
      <c r="W9" s="1341">
        <v>3429024</v>
      </c>
      <c r="X9" s="1341">
        <v>2744783</v>
      </c>
      <c r="Y9" s="1341">
        <v>184</v>
      </c>
      <c r="Z9" s="1341">
        <v>0</v>
      </c>
      <c r="AA9" s="1341">
        <v>0</v>
      </c>
      <c r="AB9" s="1341">
        <v>0</v>
      </c>
      <c r="AC9" s="1341">
        <v>16</v>
      </c>
      <c r="AD9" s="1341">
        <v>0</v>
      </c>
      <c r="AE9" s="1341">
        <v>1735</v>
      </c>
      <c r="AF9" s="1341">
        <v>2521</v>
      </c>
      <c r="AG9" s="1341">
        <v>295</v>
      </c>
      <c r="AH9" s="1341">
        <v>0</v>
      </c>
      <c r="AI9" s="1341">
        <v>94</v>
      </c>
      <c r="AJ9" s="1341">
        <v>-3430</v>
      </c>
      <c r="AK9" s="1341">
        <v>0</v>
      </c>
      <c r="AL9" s="1341">
        <v>920</v>
      </c>
      <c r="AM9" s="1343">
        <v>112540913</v>
      </c>
      <c r="AN9" s="1344">
        <v>-52585</v>
      </c>
      <c r="AO9" s="1341">
        <v>-56811</v>
      </c>
      <c r="AP9" s="1341">
        <v>0</v>
      </c>
      <c r="AQ9" s="1341">
        <v>0</v>
      </c>
      <c r="AR9" s="1341">
        <v>0</v>
      </c>
      <c r="AS9" s="1341">
        <v>303890</v>
      </c>
      <c r="AT9" s="1341">
        <v>194494</v>
      </c>
      <c r="AU9" s="1341">
        <v>112735407</v>
      </c>
      <c r="AV9" s="1341">
        <v>5799502</v>
      </c>
      <c r="AW9" s="1341">
        <v>5993996</v>
      </c>
      <c r="AX9" s="1341">
        <v>118534909</v>
      </c>
      <c r="AY9" s="1341">
        <v>-102760059</v>
      </c>
      <c r="AZ9" s="1345">
        <v>-96766063</v>
      </c>
      <c r="BA9" s="1346">
        <v>15774850</v>
      </c>
      <c r="BC9" s="1331">
        <v>6151</v>
      </c>
    </row>
    <row r="10" spans="2:55" ht="20.100000000000001" customHeight="1">
      <c r="B10" s="1332" t="s">
        <v>850</v>
      </c>
      <c r="C10" s="1340" t="s">
        <v>354</v>
      </c>
      <c r="D10" s="1326">
        <f t="shared" ref="D10:D50" si="1">BC10-E10</f>
        <v>13448180</v>
      </c>
      <c r="E10" s="1327">
        <v>3153085</v>
      </c>
      <c r="F10" s="1341">
        <v>0</v>
      </c>
      <c r="G10" s="1342">
        <v>84620112</v>
      </c>
      <c r="H10" s="1341">
        <v>209493</v>
      </c>
      <c r="I10" s="1341">
        <v>509237</v>
      </c>
      <c r="J10" s="1341">
        <v>893679</v>
      </c>
      <c r="K10" s="1341">
        <v>14818</v>
      </c>
      <c r="L10" s="1341">
        <v>119695</v>
      </c>
      <c r="M10" s="1341">
        <v>123</v>
      </c>
      <c r="N10" s="1341">
        <v>0</v>
      </c>
      <c r="O10" s="1341">
        <v>0</v>
      </c>
      <c r="P10" s="1341">
        <v>0</v>
      </c>
      <c r="Q10" s="1341">
        <v>0</v>
      </c>
      <c r="R10" s="1341">
        <v>0</v>
      </c>
      <c r="S10" s="1341">
        <v>0</v>
      </c>
      <c r="T10" s="1341">
        <v>0</v>
      </c>
      <c r="U10" s="1341">
        <v>0</v>
      </c>
      <c r="V10" s="1341">
        <v>414942</v>
      </c>
      <c r="W10" s="1341">
        <v>0</v>
      </c>
      <c r="X10" s="1341">
        <v>0</v>
      </c>
      <c r="Y10" s="1341">
        <v>0</v>
      </c>
      <c r="Z10" s="1341">
        <v>201237</v>
      </c>
      <c r="AA10" s="1341">
        <v>0</v>
      </c>
      <c r="AB10" s="1341">
        <v>0</v>
      </c>
      <c r="AC10" s="1341">
        <v>141212</v>
      </c>
      <c r="AD10" s="1341">
        <v>47</v>
      </c>
      <c r="AE10" s="1341">
        <v>77409</v>
      </c>
      <c r="AF10" s="1341">
        <v>429341</v>
      </c>
      <c r="AG10" s="1341">
        <v>11383500</v>
      </c>
      <c r="AH10" s="1341">
        <v>138028</v>
      </c>
      <c r="AI10" s="1341">
        <v>3198</v>
      </c>
      <c r="AJ10" s="1341">
        <v>39011985</v>
      </c>
      <c r="AK10" s="1341">
        <v>0</v>
      </c>
      <c r="AL10" s="1341">
        <v>19690</v>
      </c>
      <c r="AM10" s="1343">
        <v>154789011</v>
      </c>
      <c r="AN10" s="1344">
        <v>6815343</v>
      </c>
      <c r="AO10" s="1341">
        <v>172297301</v>
      </c>
      <c r="AP10" s="1341">
        <v>2047859</v>
      </c>
      <c r="AQ10" s="1341">
        <v>0</v>
      </c>
      <c r="AR10" s="1341">
        <v>0</v>
      </c>
      <c r="AS10" s="1341">
        <v>1415952</v>
      </c>
      <c r="AT10" s="1341">
        <v>182576455</v>
      </c>
      <c r="AU10" s="1341">
        <v>337365466</v>
      </c>
      <c r="AV10" s="1341">
        <v>219787329</v>
      </c>
      <c r="AW10" s="1341">
        <v>402363784</v>
      </c>
      <c r="AX10" s="1341">
        <v>557152795</v>
      </c>
      <c r="AY10" s="1341">
        <v>-229577467</v>
      </c>
      <c r="AZ10" s="1345">
        <v>172786317</v>
      </c>
      <c r="BA10" s="1346">
        <v>327575328</v>
      </c>
      <c r="BC10" s="1331">
        <v>16601265</v>
      </c>
    </row>
    <row r="11" spans="2:55" ht="20.100000000000001" customHeight="1">
      <c r="B11" s="1332" t="s">
        <v>851</v>
      </c>
      <c r="C11" s="1340" t="s">
        <v>355</v>
      </c>
      <c r="D11" s="1326">
        <f t="shared" si="1"/>
        <v>687495</v>
      </c>
      <c r="E11" s="1327">
        <v>1365398</v>
      </c>
      <c r="F11" s="1341">
        <v>308349</v>
      </c>
      <c r="G11" s="1342">
        <v>1443873</v>
      </c>
      <c r="H11" s="1341">
        <v>17411889</v>
      </c>
      <c r="I11" s="1341">
        <v>4902282</v>
      </c>
      <c r="J11" s="1341">
        <v>338617</v>
      </c>
      <c r="K11" s="1341">
        <v>4044529</v>
      </c>
      <c r="L11" s="1341">
        <v>770571</v>
      </c>
      <c r="M11" s="1341">
        <v>191543</v>
      </c>
      <c r="N11" s="1341">
        <v>1274819</v>
      </c>
      <c r="O11" s="1341">
        <v>1064838</v>
      </c>
      <c r="P11" s="1341">
        <v>755059</v>
      </c>
      <c r="Q11" s="1341">
        <v>841488</v>
      </c>
      <c r="R11" s="1341">
        <v>12304</v>
      </c>
      <c r="S11" s="1341">
        <v>546046</v>
      </c>
      <c r="T11" s="1341">
        <v>2052049</v>
      </c>
      <c r="U11" s="1341">
        <v>34025</v>
      </c>
      <c r="V11" s="1341">
        <v>1657429</v>
      </c>
      <c r="W11" s="1341">
        <v>4508054</v>
      </c>
      <c r="X11" s="1341">
        <v>177447</v>
      </c>
      <c r="Y11" s="1341">
        <v>477617</v>
      </c>
      <c r="Z11" s="1341">
        <v>12990206</v>
      </c>
      <c r="AA11" s="1341">
        <v>2651138</v>
      </c>
      <c r="AB11" s="1341">
        <v>52074</v>
      </c>
      <c r="AC11" s="1341">
        <v>3665753</v>
      </c>
      <c r="AD11" s="1341">
        <v>1191560</v>
      </c>
      <c r="AE11" s="1341">
        <v>1846408</v>
      </c>
      <c r="AF11" s="1341">
        <v>438262</v>
      </c>
      <c r="AG11" s="1341">
        <v>5755665</v>
      </c>
      <c r="AH11" s="1341">
        <v>5050936</v>
      </c>
      <c r="AI11" s="1341">
        <v>2986181</v>
      </c>
      <c r="AJ11" s="1341">
        <v>4642332</v>
      </c>
      <c r="AK11" s="1341">
        <v>1792460</v>
      </c>
      <c r="AL11" s="1341">
        <v>120958</v>
      </c>
      <c r="AM11" s="1343">
        <v>88049654</v>
      </c>
      <c r="AN11" s="1344">
        <v>659044</v>
      </c>
      <c r="AO11" s="1341">
        <v>28494393</v>
      </c>
      <c r="AP11" s="1341">
        <v>0</v>
      </c>
      <c r="AQ11" s="1341">
        <v>4012</v>
      </c>
      <c r="AR11" s="1341">
        <v>2221439</v>
      </c>
      <c r="AS11" s="1341">
        <v>-865219</v>
      </c>
      <c r="AT11" s="1341">
        <v>30513669</v>
      </c>
      <c r="AU11" s="1341">
        <v>118563323</v>
      </c>
      <c r="AV11" s="1341">
        <v>30545698</v>
      </c>
      <c r="AW11" s="1341">
        <v>61059367</v>
      </c>
      <c r="AX11" s="1341">
        <v>149109021</v>
      </c>
      <c r="AY11" s="1341">
        <v>-104429133</v>
      </c>
      <c r="AZ11" s="1345">
        <v>-43369766</v>
      </c>
      <c r="BA11" s="1346">
        <v>44679888</v>
      </c>
      <c r="BC11" s="1331">
        <v>2052893</v>
      </c>
    </row>
    <row r="12" spans="2:55" ht="20.100000000000001" customHeight="1">
      <c r="B12" s="1332" t="s">
        <v>852</v>
      </c>
      <c r="C12" s="1340" t="s">
        <v>356</v>
      </c>
      <c r="D12" s="1326">
        <f t="shared" si="1"/>
        <v>865106</v>
      </c>
      <c r="E12" s="1327">
        <v>56384</v>
      </c>
      <c r="F12" s="1341">
        <v>30421</v>
      </c>
      <c r="G12" s="1342">
        <v>2803017</v>
      </c>
      <c r="H12" s="1341">
        <v>164921</v>
      </c>
      <c r="I12" s="1341">
        <v>44359844</v>
      </c>
      <c r="J12" s="1341">
        <v>1011410</v>
      </c>
      <c r="K12" s="1341">
        <v>67516</v>
      </c>
      <c r="L12" s="1341">
        <v>655799</v>
      </c>
      <c r="M12" s="1341">
        <v>50079</v>
      </c>
      <c r="N12" s="1341">
        <v>383793</v>
      </c>
      <c r="O12" s="1341">
        <v>609426</v>
      </c>
      <c r="P12" s="1341">
        <v>192165</v>
      </c>
      <c r="Q12" s="1341">
        <v>400544</v>
      </c>
      <c r="R12" s="1341">
        <v>10743</v>
      </c>
      <c r="S12" s="1341">
        <v>117650</v>
      </c>
      <c r="T12" s="1341">
        <v>2139841</v>
      </c>
      <c r="U12" s="1341">
        <v>29242</v>
      </c>
      <c r="V12" s="1341">
        <v>5429514</v>
      </c>
      <c r="W12" s="1341">
        <v>19884333</v>
      </c>
      <c r="X12" s="1341">
        <v>441795</v>
      </c>
      <c r="Y12" s="1341">
        <v>223795</v>
      </c>
      <c r="Z12" s="1341">
        <v>5517109</v>
      </c>
      <c r="AA12" s="1341">
        <v>1576024</v>
      </c>
      <c r="AB12" s="1341">
        <v>259304</v>
      </c>
      <c r="AC12" s="1341">
        <v>2511670</v>
      </c>
      <c r="AD12" s="1341">
        <v>2220867</v>
      </c>
      <c r="AE12" s="1341">
        <v>351781</v>
      </c>
      <c r="AF12" s="1341">
        <v>1242229</v>
      </c>
      <c r="AG12" s="1341">
        <v>2333497</v>
      </c>
      <c r="AH12" s="1341">
        <v>957584</v>
      </c>
      <c r="AI12" s="1341">
        <v>951047</v>
      </c>
      <c r="AJ12" s="1341">
        <v>1553742</v>
      </c>
      <c r="AK12" s="1341">
        <v>12367261</v>
      </c>
      <c r="AL12" s="1341">
        <v>48306</v>
      </c>
      <c r="AM12" s="1343">
        <v>111817759</v>
      </c>
      <c r="AN12" s="1344">
        <v>919469</v>
      </c>
      <c r="AO12" s="1341">
        <v>4001056</v>
      </c>
      <c r="AP12" s="1341">
        <v>14386</v>
      </c>
      <c r="AQ12" s="1341">
        <v>100831</v>
      </c>
      <c r="AR12" s="1341">
        <v>2938427</v>
      </c>
      <c r="AS12" s="1341">
        <v>1068240</v>
      </c>
      <c r="AT12" s="1341">
        <v>9042409</v>
      </c>
      <c r="AU12" s="1341">
        <v>120860168</v>
      </c>
      <c r="AV12" s="1341">
        <v>162659017</v>
      </c>
      <c r="AW12" s="1341">
        <v>171701426</v>
      </c>
      <c r="AX12" s="1341">
        <v>283519185</v>
      </c>
      <c r="AY12" s="1341">
        <v>-75065258</v>
      </c>
      <c r="AZ12" s="1345">
        <v>96636168</v>
      </c>
      <c r="BA12" s="1346">
        <v>208453927</v>
      </c>
      <c r="BC12" s="1331">
        <v>921490</v>
      </c>
    </row>
    <row r="13" spans="2:55" ht="19.5" customHeight="1" thickBot="1">
      <c r="B13" s="1347" t="s">
        <v>853</v>
      </c>
      <c r="C13" s="1348" t="s">
        <v>357</v>
      </c>
      <c r="D13" s="1349">
        <f t="shared" si="1"/>
        <v>5616731</v>
      </c>
      <c r="E13" s="1350">
        <v>83454</v>
      </c>
      <c r="F13" s="1351">
        <v>85986</v>
      </c>
      <c r="G13" s="1352">
        <v>2015952</v>
      </c>
      <c r="H13" s="1351">
        <v>3728175</v>
      </c>
      <c r="I13" s="1351">
        <v>6169837</v>
      </c>
      <c r="J13" s="1351">
        <v>25915953</v>
      </c>
      <c r="K13" s="1351">
        <v>1150488</v>
      </c>
      <c r="L13" s="1351">
        <v>2374529</v>
      </c>
      <c r="M13" s="1351">
        <v>244302</v>
      </c>
      <c r="N13" s="1351">
        <v>3628713</v>
      </c>
      <c r="O13" s="1351">
        <v>1456064</v>
      </c>
      <c r="P13" s="1351">
        <v>429893</v>
      </c>
      <c r="Q13" s="1351">
        <v>818713</v>
      </c>
      <c r="R13" s="1351">
        <v>12444</v>
      </c>
      <c r="S13" s="1351">
        <v>533088</v>
      </c>
      <c r="T13" s="1351">
        <v>2399208</v>
      </c>
      <c r="U13" s="1351">
        <v>42721</v>
      </c>
      <c r="V13" s="1351">
        <v>21483176</v>
      </c>
      <c r="W13" s="1351">
        <v>1478351</v>
      </c>
      <c r="X13" s="1351">
        <v>179988</v>
      </c>
      <c r="Y13" s="1351">
        <v>630446</v>
      </c>
      <c r="Z13" s="1351">
        <v>4857</v>
      </c>
      <c r="AA13" s="1351">
        <v>7208</v>
      </c>
      <c r="AB13" s="1351">
        <v>7087</v>
      </c>
      <c r="AC13" s="1351">
        <v>186250</v>
      </c>
      <c r="AD13" s="1351">
        <v>224830</v>
      </c>
      <c r="AE13" s="1351">
        <v>75183</v>
      </c>
      <c r="AF13" s="1351">
        <v>1002217</v>
      </c>
      <c r="AG13" s="1351">
        <v>24254047</v>
      </c>
      <c r="AH13" s="1351">
        <v>84933</v>
      </c>
      <c r="AI13" s="1351">
        <v>998048</v>
      </c>
      <c r="AJ13" s="1351">
        <v>1499021</v>
      </c>
      <c r="AK13" s="1351">
        <v>565828</v>
      </c>
      <c r="AL13" s="1351">
        <v>95240</v>
      </c>
      <c r="AM13" s="1353">
        <v>109482961</v>
      </c>
      <c r="AN13" s="1354">
        <v>1279904</v>
      </c>
      <c r="AO13" s="1351">
        <v>15905513</v>
      </c>
      <c r="AP13" s="1351">
        <v>0</v>
      </c>
      <c r="AQ13" s="1351">
        <v>0</v>
      </c>
      <c r="AR13" s="1351">
        <v>0</v>
      </c>
      <c r="AS13" s="1351">
        <v>840513</v>
      </c>
      <c r="AT13" s="1351">
        <v>18025930</v>
      </c>
      <c r="AU13" s="1351">
        <v>127508891</v>
      </c>
      <c r="AV13" s="1351">
        <v>85098174</v>
      </c>
      <c r="AW13" s="1351">
        <v>103124104</v>
      </c>
      <c r="AX13" s="1351">
        <v>212607065</v>
      </c>
      <c r="AY13" s="1351">
        <v>-107254920</v>
      </c>
      <c r="AZ13" s="1355">
        <v>-4130816</v>
      </c>
      <c r="BA13" s="1356">
        <v>105352145</v>
      </c>
      <c r="BC13" s="1357">
        <v>5700185</v>
      </c>
    </row>
    <row r="14" spans="2:55" ht="20.100000000000001" customHeight="1" thickTop="1">
      <c r="B14" s="1332" t="s">
        <v>854</v>
      </c>
      <c r="C14" s="1340" t="s">
        <v>358</v>
      </c>
      <c r="D14" s="1326">
        <f t="shared" si="1"/>
        <v>582868</v>
      </c>
      <c r="E14" s="1327">
        <v>1523018</v>
      </c>
      <c r="F14" s="1341">
        <v>191616</v>
      </c>
      <c r="G14" s="1342">
        <v>1005443</v>
      </c>
      <c r="H14" s="1341">
        <v>99277</v>
      </c>
      <c r="I14" s="1341">
        <v>790170</v>
      </c>
      <c r="J14" s="1341">
        <v>2772267</v>
      </c>
      <c r="K14" s="1341">
        <v>85454785</v>
      </c>
      <c r="L14" s="1341">
        <v>1103004</v>
      </c>
      <c r="M14" s="1341">
        <v>1703481</v>
      </c>
      <c r="N14" s="1341">
        <v>5306643</v>
      </c>
      <c r="O14" s="1341">
        <v>390440</v>
      </c>
      <c r="P14" s="1341">
        <v>148683</v>
      </c>
      <c r="Q14" s="1341">
        <v>53252</v>
      </c>
      <c r="R14" s="1341">
        <v>595</v>
      </c>
      <c r="S14" s="1341">
        <v>48607</v>
      </c>
      <c r="T14" s="1341">
        <v>759481</v>
      </c>
      <c r="U14" s="1341">
        <v>4214</v>
      </c>
      <c r="V14" s="1341">
        <v>253577</v>
      </c>
      <c r="W14" s="1341">
        <v>5289390</v>
      </c>
      <c r="X14" s="1341">
        <v>12000716</v>
      </c>
      <c r="Y14" s="1341">
        <v>668507</v>
      </c>
      <c r="Z14" s="1341">
        <v>1399227</v>
      </c>
      <c r="AA14" s="1341">
        <v>127345</v>
      </c>
      <c r="AB14" s="1341">
        <v>176174</v>
      </c>
      <c r="AC14" s="1341">
        <v>43324064</v>
      </c>
      <c r="AD14" s="1341">
        <v>253405</v>
      </c>
      <c r="AE14" s="1341">
        <v>1156077</v>
      </c>
      <c r="AF14" s="1341">
        <v>1465726</v>
      </c>
      <c r="AG14" s="1341">
        <v>1487604</v>
      </c>
      <c r="AH14" s="1341">
        <v>246633</v>
      </c>
      <c r="AI14" s="1341">
        <v>537993</v>
      </c>
      <c r="AJ14" s="1341">
        <v>1429200</v>
      </c>
      <c r="AK14" s="1341">
        <v>0</v>
      </c>
      <c r="AL14" s="1341">
        <v>65912</v>
      </c>
      <c r="AM14" s="1343">
        <v>171819394</v>
      </c>
      <c r="AN14" s="1344">
        <v>251159</v>
      </c>
      <c r="AO14" s="1341">
        <v>46113696</v>
      </c>
      <c r="AP14" s="1341">
        <v>0</v>
      </c>
      <c r="AQ14" s="1341">
        <v>0</v>
      </c>
      <c r="AR14" s="1341">
        <v>0</v>
      </c>
      <c r="AS14" s="1341">
        <v>-9142225</v>
      </c>
      <c r="AT14" s="1341">
        <v>37222630</v>
      </c>
      <c r="AU14" s="1341">
        <v>209042024</v>
      </c>
      <c r="AV14" s="1341">
        <v>342365850</v>
      </c>
      <c r="AW14" s="1341">
        <v>379588480</v>
      </c>
      <c r="AX14" s="1341">
        <v>551407874</v>
      </c>
      <c r="AY14" s="1341">
        <v>-85344639</v>
      </c>
      <c r="AZ14" s="1345">
        <v>294243841</v>
      </c>
      <c r="BA14" s="1346">
        <v>466063235</v>
      </c>
      <c r="BC14" s="1331">
        <v>2105886</v>
      </c>
    </row>
    <row r="15" spans="2:55" ht="20.100000000000001" customHeight="1">
      <c r="B15" s="1332" t="s">
        <v>855</v>
      </c>
      <c r="C15" s="1340" t="s">
        <v>359</v>
      </c>
      <c r="D15" s="1326">
        <f t="shared" si="1"/>
        <v>90149</v>
      </c>
      <c r="E15" s="1327">
        <v>953</v>
      </c>
      <c r="F15" s="1341">
        <v>576</v>
      </c>
      <c r="G15" s="1342">
        <v>388722</v>
      </c>
      <c r="H15" s="1341">
        <v>17270</v>
      </c>
      <c r="I15" s="1341">
        <v>742410</v>
      </c>
      <c r="J15" s="1341">
        <v>1092659</v>
      </c>
      <c r="K15" s="1341">
        <v>1679727</v>
      </c>
      <c r="L15" s="1341">
        <v>6653066</v>
      </c>
      <c r="M15" s="1341">
        <v>294376</v>
      </c>
      <c r="N15" s="1341">
        <v>8409349</v>
      </c>
      <c r="O15" s="1341">
        <v>676323</v>
      </c>
      <c r="P15" s="1341">
        <v>605174</v>
      </c>
      <c r="Q15" s="1341">
        <v>523432</v>
      </c>
      <c r="R15" s="1341">
        <v>3475</v>
      </c>
      <c r="S15" s="1341">
        <v>593801</v>
      </c>
      <c r="T15" s="1341">
        <v>372637</v>
      </c>
      <c r="U15" s="1341">
        <v>140719</v>
      </c>
      <c r="V15" s="1341">
        <v>480037</v>
      </c>
      <c r="W15" s="1341">
        <v>29305106</v>
      </c>
      <c r="X15" s="1341">
        <v>13182</v>
      </c>
      <c r="Y15" s="1341">
        <v>121239</v>
      </c>
      <c r="Z15" s="1341">
        <v>218348</v>
      </c>
      <c r="AA15" s="1341">
        <v>5838</v>
      </c>
      <c r="AB15" s="1341">
        <v>26464</v>
      </c>
      <c r="AC15" s="1341">
        <v>19646</v>
      </c>
      <c r="AD15" s="1341">
        <v>1411</v>
      </c>
      <c r="AE15" s="1341">
        <v>30226</v>
      </c>
      <c r="AF15" s="1341">
        <v>437250</v>
      </c>
      <c r="AG15" s="1341">
        <v>493363</v>
      </c>
      <c r="AH15" s="1341">
        <v>41504</v>
      </c>
      <c r="AI15" s="1341">
        <v>391801</v>
      </c>
      <c r="AJ15" s="1341">
        <v>427792</v>
      </c>
      <c r="AK15" s="1341">
        <v>147698</v>
      </c>
      <c r="AL15" s="1341">
        <v>40440</v>
      </c>
      <c r="AM15" s="1343">
        <v>54486163</v>
      </c>
      <c r="AN15" s="1344">
        <v>171923</v>
      </c>
      <c r="AO15" s="1341">
        <v>1605364</v>
      </c>
      <c r="AP15" s="1341">
        <v>0</v>
      </c>
      <c r="AQ15" s="1341">
        <v>0</v>
      </c>
      <c r="AR15" s="1341">
        <v>0</v>
      </c>
      <c r="AS15" s="1341">
        <v>904440</v>
      </c>
      <c r="AT15" s="1341">
        <v>2681727</v>
      </c>
      <c r="AU15" s="1341">
        <v>57167890</v>
      </c>
      <c r="AV15" s="1341">
        <v>44349888</v>
      </c>
      <c r="AW15" s="1341">
        <v>47031615</v>
      </c>
      <c r="AX15" s="1341">
        <v>101517778</v>
      </c>
      <c r="AY15" s="1341">
        <v>-32731362</v>
      </c>
      <c r="AZ15" s="1345">
        <v>14300253</v>
      </c>
      <c r="BA15" s="1346">
        <v>68786416</v>
      </c>
      <c r="BC15" s="1331">
        <v>91102</v>
      </c>
    </row>
    <row r="16" spans="2:55" ht="20.100000000000001" customHeight="1">
      <c r="B16" s="1332" t="s">
        <v>856</v>
      </c>
      <c r="C16" s="1340" t="s">
        <v>360</v>
      </c>
      <c r="D16" s="1326">
        <f t="shared" si="1"/>
        <v>1947</v>
      </c>
      <c r="E16" s="1327">
        <v>2840</v>
      </c>
      <c r="F16" s="1341">
        <v>6609</v>
      </c>
      <c r="G16" s="1342">
        <v>0</v>
      </c>
      <c r="H16" s="1341">
        <v>815</v>
      </c>
      <c r="I16" s="1341">
        <v>464845</v>
      </c>
      <c r="J16" s="1341">
        <v>6506</v>
      </c>
      <c r="K16" s="1341">
        <v>-789</v>
      </c>
      <c r="L16" s="1341">
        <v>433112</v>
      </c>
      <c r="M16" s="1341">
        <v>23586494</v>
      </c>
      <c r="N16" s="1341">
        <v>174625</v>
      </c>
      <c r="O16" s="1341">
        <v>22469675</v>
      </c>
      <c r="P16" s="1341">
        <v>5339448</v>
      </c>
      <c r="Q16" s="1341">
        <v>1511985</v>
      </c>
      <c r="R16" s="1341">
        <v>8177</v>
      </c>
      <c r="S16" s="1341">
        <v>69734</v>
      </c>
      <c r="T16" s="1341">
        <v>17996855</v>
      </c>
      <c r="U16" s="1341">
        <v>36288</v>
      </c>
      <c r="V16" s="1341">
        <v>179925</v>
      </c>
      <c r="W16" s="1341">
        <v>6107333</v>
      </c>
      <c r="X16" s="1341">
        <v>0</v>
      </c>
      <c r="Y16" s="1341">
        <v>3998</v>
      </c>
      <c r="Z16" s="1341">
        <v>0</v>
      </c>
      <c r="AA16" s="1341">
        <v>0</v>
      </c>
      <c r="AB16" s="1341">
        <v>0</v>
      </c>
      <c r="AC16" s="1341">
        <v>87809</v>
      </c>
      <c r="AD16" s="1341">
        <v>0</v>
      </c>
      <c r="AE16" s="1341">
        <v>1158</v>
      </c>
      <c r="AF16" s="1341">
        <v>0</v>
      </c>
      <c r="AG16" s="1341">
        <v>969</v>
      </c>
      <c r="AH16" s="1341">
        <v>68</v>
      </c>
      <c r="AI16" s="1341">
        <v>16566</v>
      </c>
      <c r="AJ16" s="1341">
        <v>2354</v>
      </c>
      <c r="AK16" s="1341">
        <v>225</v>
      </c>
      <c r="AL16" s="1341">
        <v>26226</v>
      </c>
      <c r="AM16" s="1343">
        <v>78535797</v>
      </c>
      <c r="AN16" s="1344">
        <v>0</v>
      </c>
      <c r="AO16" s="1341">
        <v>-230647</v>
      </c>
      <c r="AP16" s="1341">
        <v>0</v>
      </c>
      <c r="AQ16" s="1341">
        <v>-185681</v>
      </c>
      <c r="AR16" s="1341">
        <v>-855350</v>
      </c>
      <c r="AS16" s="1341">
        <v>202045</v>
      </c>
      <c r="AT16" s="1341">
        <v>-1069633</v>
      </c>
      <c r="AU16" s="1341">
        <v>77466164</v>
      </c>
      <c r="AV16" s="1341">
        <v>33986044</v>
      </c>
      <c r="AW16" s="1341">
        <v>32916411</v>
      </c>
      <c r="AX16" s="1341">
        <v>111452208</v>
      </c>
      <c r="AY16" s="1341">
        <v>-62232063</v>
      </c>
      <c r="AZ16" s="1345">
        <v>-29315652</v>
      </c>
      <c r="BA16" s="1346">
        <v>49220145</v>
      </c>
      <c r="BC16" s="1331">
        <v>4787</v>
      </c>
    </row>
    <row r="17" spans="2:55" ht="20.100000000000001" customHeight="1">
      <c r="B17" s="1332" t="s">
        <v>857</v>
      </c>
      <c r="C17" s="1340" t="s">
        <v>361</v>
      </c>
      <c r="D17" s="1326">
        <f t="shared" si="1"/>
        <v>0</v>
      </c>
      <c r="E17" s="1327">
        <v>0</v>
      </c>
      <c r="F17" s="1341">
        <v>303</v>
      </c>
      <c r="G17" s="1342">
        <v>109349</v>
      </c>
      <c r="H17" s="1341">
        <v>132</v>
      </c>
      <c r="I17" s="1341">
        <v>93878</v>
      </c>
      <c r="J17" s="1341">
        <v>271989</v>
      </c>
      <c r="K17" s="1341">
        <v>3971</v>
      </c>
      <c r="L17" s="1341">
        <v>107607</v>
      </c>
      <c r="M17" s="1341">
        <v>146731</v>
      </c>
      <c r="N17" s="1341">
        <v>22976022</v>
      </c>
      <c r="O17" s="1341">
        <v>4628990</v>
      </c>
      <c r="P17" s="1341">
        <v>925031</v>
      </c>
      <c r="Q17" s="1341">
        <v>1259822</v>
      </c>
      <c r="R17" s="1341">
        <v>14486</v>
      </c>
      <c r="S17" s="1341">
        <v>220651</v>
      </c>
      <c r="T17" s="1341">
        <v>846801</v>
      </c>
      <c r="U17" s="1341">
        <v>39336</v>
      </c>
      <c r="V17" s="1341">
        <v>241924</v>
      </c>
      <c r="W17" s="1341">
        <v>931340</v>
      </c>
      <c r="X17" s="1341">
        <v>52553</v>
      </c>
      <c r="Y17" s="1341">
        <v>1886</v>
      </c>
      <c r="Z17" s="1341">
        <v>3397</v>
      </c>
      <c r="AA17" s="1341">
        <v>0</v>
      </c>
      <c r="AB17" s="1341">
        <v>0</v>
      </c>
      <c r="AC17" s="1341">
        <v>1924</v>
      </c>
      <c r="AD17" s="1341">
        <v>1669</v>
      </c>
      <c r="AE17" s="1341">
        <v>8552</v>
      </c>
      <c r="AF17" s="1341">
        <v>2867</v>
      </c>
      <c r="AG17" s="1341">
        <v>199155</v>
      </c>
      <c r="AH17" s="1341">
        <v>2766</v>
      </c>
      <c r="AI17" s="1341">
        <v>31770</v>
      </c>
      <c r="AJ17" s="1341">
        <v>24573</v>
      </c>
      <c r="AK17" s="1341">
        <v>10285</v>
      </c>
      <c r="AL17" s="1341">
        <v>11256</v>
      </c>
      <c r="AM17" s="1343">
        <v>33171016</v>
      </c>
      <c r="AN17" s="1344">
        <v>7695</v>
      </c>
      <c r="AO17" s="1341">
        <v>740933</v>
      </c>
      <c r="AP17" s="1341">
        <v>0</v>
      </c>
      <c r="AQ17" s="1341">
        <v>0</v>
      </c>
      <c r="AR17" s="1341">
        <v>-739008</v>
      </c>
      <c r="AS17" s="1341">
        <v>12108307</v>
      </c>
      <c r="AT17" s="1341">
        <v>12117927</v>
      </c>
      <c r="AU17" s="1341">
        <v>45288943</v>
      </c>
      <c r="AV17" s="1341">
        <v>207602262</v>
      </c>
      <c r="AW17" s="1341">
        <v>219720189</v>
      </c>
      <c r="AX17" s="1341">
        <v>252891205</v>
      </c>
      <c r="AY17" s="1341">
        <v>-24426858</v>
      </c>
      <c r="AZ17" s="1345">
        <v>195293331</v>
      </c>
      <c r="BA17" s="1346">
        <v>228464347</v>
      </c>
      <c r="BC17" s="1331">
        <v>0</v>
      </c>
    </row>
    <row r="18" spans="2:55" ht="20.100000000000001" customHeight="1">
      <c r="B18" s="1332" t="s">
        <v>858</v>
      </c>
      <c r="C18" s="1340" t="s">
        <v>362</v>
      </c>
      <c r="D18" s="1326">
        <f t="shared" si="1"/>
        <v>55538</v>
      </c>
      <c r="E18" s="1327">
        <v>38524</v>
      </c>
      <c r="F18" s="1341">
        <v>237777</v>
      </c>
      <c r="G18" s="1342">
        <v>1324048</v>
      </c>
      <c r="H18" s="1341">
        <v>60879</v>
      </c>
      <c r="I18" s="1341">
        <v>1882498</v>
      </c>
      <c r="J18" s="1341">
        <v>1020429</v>
      </c>
      <c r="K18" s="1341">
        <v>1609977</v>
      </c>
      <c r="L18" s="1341">
        <v>629816</v>
      </c>
      <c r="M18" s="1341">
        <v>51578</v>
      </c>
      <c r="N18" s="1341">
        <v>820886</v>
      </c>
      <c r="O18" s="1341">
        <v>11541523</v>
      </c>
      <c r="P18" s="1341">
        <v>3717091</v>
      </c>
      <c r="Q18" s="1341">
        <v>1802703</v>
      </c>
      <c r="R18" s="1341">
        <v>24875</v>
      </c>
      <c r="S18" s="1341">
        <v>331910</v>
      </c>
      <c r="T18" s="1341">
        <v>7643052</v>
      </c>
      <c r="U18" s="1341">
        <v>98958</v>
      </c>
      <c r="V18" s="1341">
        <v>878756</v>
      </c>
      <c r="W18" s="1341">
        <v>48240305</v>
      </c>
      <c r="X18" s="1341">
        <v>136935</v>
      </c>
      <c r="Y18" s="1341">
        <v>26891</v>
      </c>
      <c r="Z18" s="1341">
        <v>2247769</v>
      </c>
      <c r="AA18" s="1341">
        <v>19085</v>
      </c>
      <c r="AB18" s="1341">
        <v>118957</v>
      </c>
      <c r="AC18" s="1341">
        <v>723957</v>
      </c>
      <c r="AD18" s="1341">
        <v>72575</v>
      </c>
      <c r="AE18" s="1341">
        <v>654409</v>
      </c>
      <c r="AF18" s="1341">
        <v>25209</v>
      </c>
      <c r="AG18" s="1341">
        <v>133116</v>
      </c>
      <c r="AH18" s="1341">
        <v>85528</v>
      </c>
      <c r="AI18" s="1341">
        <v>408444</v>
      </c>
      <c r="AJ18" s="1341">
        <v>409948</v>
      </c>
      <c r="AK18" s="1341">
        <v>7375</v>
      </c>
      <c r="AL18" s="1341">
        <v>28025</v>
      </c>
      <c r="AM18" s="1343">
        <v>87109346</v>
      </c>
      <c r="AN18" s="1344">
        <v>198162</v>
      </c>
      <c r="AO18" s="1341">
        <v>2233352</v>
      </c>
      <c r="AP18" s="1341">
        <v>4460</v>
      </c>
      <c r="AQ18" s="1341">
        <v>13822</v>
      </c>
      <c r="AR18" s="1341">
        <v>3966024</v>
      </c>
      <c r="AS18" s="1341">
        <v>-3144685</v>
      </c>
      <c r="AT18" s="1341">
        <v>3271135</v>
      </c>
      <c r="AU18" s="1341">
        <v>90380481</v>
      </c>
      <c r="AV18" s="1341">
        <v>129550159</v>
      </c>
      <c r="AW18" s="1341">
        <v>132821294</v>
      </c>
      <c r="AX18" s="1341">
        <v>219930640</v>
      </c>
      <c r="AY18" s="1341">
        <v>-65098764</v>
      </c>
      <c r="AZ18" s="1345">
        <v>67722530</v>
      </c>
      <c r="BA18" s="1346">
        <v>154831876</v>
      </c>
      <c r="BC18" s="1331">
        <v>94062</v>
      </c>
    </row>
    <row r="19" spans="2:55" ht="20.100000000000001" customHeight="1">
      <c r="B19" s="1332" t="s">
        <v>859</v>
      </c>
      <c r="C19" s="1340" t="s">
        <v>363</v>
      </c>
      <c r="D19" s="1326">
        <f t="shared" si="1"/>
        <v>5355</v>
      </c>
      <c r="E19" s="1327">
        <v>0</v>
      </c>
      <c r="F19" s="1341">
        <v>141041</v>
      </c>
      <c r="G19" s="1342">
        <v>0</v>
      </c>
      <c r="H19" s="1341">
        <v>0</v>
      </c>
      <c r="I19" s="1341">
        <v>317294</v>
      </c>
      <c r="J19" s="1341">
        <v>2706</v>
      </c>
      <c r="K19" s="1341">
        <v>46482</v>
      </c>
      <c r="L19" s="1341">
        <v>313625</v>
      </c>
      <c r="M19" s="1341">
        <v>54192</v>
      </c>
      <c r="N19" s="1341">
        <v>264491</v>
      </c>
      <c r="O19" s="1341">
        <v>746138</v>
      </c>
      <c r="P19" s="1341">
        <v>49198973</v>
      </c>
      <c r="Q19" s="1341">
        <v>2325828</v>
      </c>
      <c r="R19" s="1341">
        <v>11379</v>
      </c>
      <c r="S19" s="1341">
        <v>250562</v>
      </c>
      <c r="T19" s="1341">
        <v>19351361</v>
      </c>
      <c r="U19" s="1341">
        <v>110162</v>
      </c>
      <c r="V19" s="1341">
        <v>839616</v>
      </c>
      <c r="W19" s="1341">
        <v>6861420</v>
      </c>
      <c r="X19" s="1341">
        <v>2125</v>
      </c>
      <c r="Y19" s="1341">
        <v>354195</v>
      </c>
      <c r="Z19" s="1341">
        <v>13207</v>
      </c>
      <c r="AA19" s="1341">
        <v>0</v>
      </c>
      <c r="AB19" s="1341">
        <v>0</v>
      </c>
      <c r="AC19" s="1341">
        <v>100700</v>
      </c>
      <c r="AD19" s="1341">
        <v>5374</v>
      </c>
      <c r="AE19" s="1341">
        <v>114667</v>
      </c>
      <c r="AF19" s="1341">
        <v>0</v>
      </c>
      <c r="AG19" s="1341">
        <v>0</v>
      </c>
      <c r="AH19" s="1341">
        <v>0</v>
      </c>
      <c r="AI19" s="1341">
        <v>17365148</v>
      </c>
      <c r="AJ19" s="1341">
        <v>74241</v>
      </c>
      <c r="AK19" s="1341">
        <v>343430</v>
      </c>
      <c r="AL19" s="1341">
        <v>0</v>
      </c>
      <c r="AM19" s="1343">
        <v>99213712</v>
      </c>
      <c r="AN19" s="1344">
        <v>32407</v>
      </c>
      <c r="AO19" s="1341">
        <v>558121</v>
      </c>
      <c r="AP19" s="1341">
        <v>339</v>
      </c>
      <c r="AQ19" s="1341">
        <v>1488141</v>
      </c>
      <c r="AR19" s="1341">
        <v>103501201</v>
      </c>
      <c r="AS19" s="1341">
        <v>869246</v>
      </c>
      <c r="AT19" s="1341">
        <v>106449455</v>
      </c>
      <c r="AU19" s="1341">
        <v>205663167</v>
      </c>
      <c r="AV19" s="1341">
        <v>119023642</v>
      </c>
      <c r="AW19" s="1341">
        <v>225473097</v>
      </c>
      <c r="AX19" s="1341">
        <v>324686809</v>
      </c>
      <c r="AY19" s="1341">
        <v>-171526575</v>
      </c>
      <c r="AZ19" s="1345">
        <v>53946522</v>
      </c>
      <c r="BA19" s="1346">
        <v>153160234</v>
      </c>
      <c r="BC19" s="1331">
        <v>5355</v>
      </c>
    </row>
    <row r="20" spans="2:55" ht="20.100000000000001" customHeight="1">
      <c r="B20" s="1332" t="s">
        <v>860</v>
      </c>
      <c r="C20" s="1340" t="s">
        <v>364</v>
      </c>
      <c r="D20" s="1326">
        <f t="shared" si="1"/>
        <v>2698</v>
      </c>
      <c r="E20" s="1327">
        <v>34509</v>
      </c>
      <c r="F20" s="1341">
        <v>3753</v>
      </c>
      <c r="G20" s="1342">
        <v>0</v>
      </c>
      <c r="H20" s="1341">
        <v>0</v>
      </c>
      <c r="I20" s="1341">
        <v>13150</v>
      </c>
      <c r="J20" s="1341">
        <v>863</v>
      </c>
      <c r="K20" s="1341">
        <v>0</v>
      </c>
      <c r="L20" s="1341">
        <v>543</v>
      </c>
      <c r="M20" s="1341">
        <v>0</v>
      </c>
      <c r="N20" s="1341">
        <v>3596</v>
      </c>
      <c r="O20" s="1341">
        <v>420208</v>
      </c>
      <c r="P20" s="1341">
        <v>5801103</v>
      </c>
      <c r="Q20" s="1341">
        <v>18979028</v>
      </c>
      <c r="R20" s="1341">
        <v>35969</v>
      </c>
      <c r="S20" s="1341">
        <v>615416</v>
      </c>
      <c r="T20" s="1341">
        <v>9980648</v>
      </c>
      <c r="U20" s="1341">
        <v>199361</v>
      </c>
      <c r="V20" s="1341">
        <v>22353</v>
      </c>
      <c r="W20" s="1341">
        <v>9443011</v>
      </c>
      <c r="X20" s="1341">
        <v>857</v>
      </c>
      <c r="Y20" s="1341">
        <v>2135</v>
      </c>
      <c r="Z20" s="1341">
        <v>132470</v>
      </c>
      <c r="AA20" s="1341">
        <v>1226</v>
      </c>
      <c r="AB20" s="1341">
        <v>2671</v>
      </c>
      <c r="AC20" s="1341">
        <v>115086</v>
      </c>
      <c r="AD20" s="1341">
        <v>79814</v>
      </c>
      <c r="AE20" s="1341">
        <v>1663633</v>
      </c>
      <c r="AF20" s="1341">
        <v>60644</v>
      </c>
      <c r="AG20" s="1341">
        <v>17596</v>
      </c>
      <c r="AH20" s="1341">
        <v>0</v>
      </c>
      <c r="AI20" s="1341">
        <v>6975981</v>
      </c>
      <c r="AJ20" s="1341">
        <v>131357</v>
      </c>
      <c r="AK20" s="1341">
        <v>0</v>
      </c>
      <c r="AL20" s="1341">
        <v>8522</v>
      </c>
      <c r="AM20" s="1343">
        <v>54748201</v>
      </c>
      <c r="AN20" s="1344">
        <v>516894</v>
      </c>
      <c r="AO20" s="1341">
        <v>15798401</v>
      </c>
      <c r="AP20" s="1341">
        <v>0</v>
      </c>
      <c r="AQ20" s="1341">
        <v>1960453</v>
      </c>
      <c r="AR20" s="1341">
        <v>29915171</v>
      </c>
      <c r="AS20" s="1341">
        <v>462513</v>
      </c>
      <c r="AT20" s="1341">
        <v>48653432</v>
      </c>
      <c r="AU20" s="1341">
        <v>103401633</v>
      </c>
      <c r="AV20" s="1341">
        <v>86578593</v>
      </c>
      <c r="AW20" s="1341">
        <v>135232025</v>
      </c>
      <c r="AX20" s="1341">
        <v>189980226</v>
      </c>
      <c r="AY20" s="1341">
        <v>-88035096</v>
      </c>
      <c r="AZ20" s="1345">
        <v>47196929</v>
      </c>
      <c r="BA20" s="1346">
        <v>101945130</v>
      </c>
      <c r="BC20" s="1331">
        <v>37207</v>
      </c>
    </row>
    <row r="21" spans="2:55" ht="20.100000000000001" customHeight="1">
      <c r="B21" s="1332" t="s">
        <v>861</v>
      </c>
      <c r="C21" s="1340" t="s">
        <v>365</v>
      </c>
      <c r="D21" s="1326">
        <f t="shared" si="1"/>
        <v>3867</v>
      </c>
      <c r="E21" s="1327">
        <v>1756</v>
      </c>
      <c r="F21" s="1341">
        <v>1922</v>
      </c>
      <c r="G21" s="1342">
        <v>3908</v>
      </c>
      <c r="H21" s="1341">
        <v>3806</v>
      </c>
      <c r="I21" s="1341">
        <v>17343</v>
      </c>
      <c r="J21" s="1341">
        <v>55454</v>
      </c>
      <c r="K21" s="1341">
        <v>36195</v>
      </c>
      <c r="L21" s="1341">
        <v>10772</v>
      </c>
      <c r="M21" s="1341">
        <v>2777</v>
      </c>
      <c r="N21" s="1341">
        <v>68002</v>
      </c>
      <c r="O21" s="1341">
        <v>54793</v>
      </c>
      <c r="P21" s="1341">
        <v>3662827</v>
      </c>
      <c r="Q21" s="1341">
        <v>91255</v>
      </c>
      <c r="R21" s="1341">
        <v>192117</v>
      </c>
      <c r="S21" s="1341">
        <v>23694</v>
      </c>
      <c r="T21" s="1341">
        <v>7846855</v>
      </c>
      <c r="U21" s="1341">
        <v>1119</v>
      </c>
      <c r="V21" s="1341">
        <v>45548</v>
      </c>
      <c r="W21" s="1341">
        <v>4667865</v>
      </c>
      <c r="X21" s="1341">
        <v>13673</v>
      </c>
      <c r="Y21" s="1341">
        <v>19687</v>
      </c>
      <c r="Z21" s="1341">
        <v>726756</v>
      </c>
      <c r="AA21" s="1341">
        <v>157425</v>
      </c>
      <c r="AB21" s="1341">
        <v>67685</v>
      </c>
      <c r="AC21" s="1341">
        <v>253704</v>
      </c>
      <c r="AD21" s="1341">
        <v>141085</v>
      </c>
      <c r="AE21" s="1341">
        <v>2196746</v>
      </c>
      <c r="AF21" s="1341">
        <v>69280</v>
      </c>
      <c r="AG21" s="1341">
        <v>65235</v>
      </c>
      <c r="AH21" s="1341">
        <v>31812</v>
      </c>
      <c r="AI21" s="1341">
        <v>16791682</v>
      </c>
      <c r="AJ21" s="1341">
        <v>285461</v>
      </c>
      <c r="AK21" s="1341">
        <v>0</v>
      </c>
      <c r="AL21" s="1341">
        <v>0</v>
      </c>
      <c r="AM21" s="1343">
        <v>37612106</v>
      </c>
      <c r="AN21" s="1344">
        <v>9596793</v>
      </c>
      <c r="AO21" s="1341">
        <v>17055208</v>
      </c>
      <c r="AP21" s="1341">
        <v>0</v>
      </c>
      <c r="AQ21" s="1341">
        <v>2302163</v>
      </c>
      <c r="AR21" s="1341">
        <v>36652976</v>
      </c>
      <c r="AS21" s="1341">
        <v>-47406</v>
      </c>
      <c r="AT21" s="1341">
        <v>65559734</v>
      </c>
      <c r="AU21" s="1341">
        <v>103171840</v>
      </c>
      <c r="AV21" s="1341">
        <v>1255617</v>
      </c>
      <c r="AW21" s="1341">
        <v>66815351</v>
      </c>
      <c r="AX21" s="1341">
        <v>104427457</v>
      </c>
      <c r="AY21" s="1341">
        <v>-102375274</v>
      </c>
      <c r="AZ21" s="1345">
        <v>-35559923</v>
      </c>
      <c r="BA21" s="1346">
        <v>2052183</v>
      </c>
      <c r="BC21" s="1331">
        <v>5623</v>
      </c>
    </row>
    <row r="22" spans="2:55" ht="20.100000000000001" customHeight="1">
      <c r="B22" s="1332" t="s">
        <v>862</v>
      </c>
      <c r="C22" s="1340" t="s">
        <v>366</v>
      </c>
      <c r="D22" s="1326">
        <f t="shared" si="1"/>
        <v>0</v>
      </c>
      <c r="E22" s="1327">
        <v>43</v>
      </c>
      <c r="F22" s="1341">
        <v>0</v>
      </c>
      <c r="G22" s="1342">
        <v>220</v>
      </c>
      <c r="H22" s="1341">
        <v>35</v>
      </c>
      <c r="I22" s="1341">
        <v>2250</v>
      </c>
      <c r="J22" s="1341">
        <v>486</v>
      </c>
      <c r="K22" s="1341">
        <v>1053</v>
      </c>
      <c r="L22" s="1341">
        <v>50</v>
      </c>
      <c r="M22" s="1341">
        <v>79</v>
      </c>
      <c r="N22" s="1341">
        <v>12835</v>
      </c>
      <c r="O22" s="1341">
        <v>309163</v>
      </c>
      <c r="P22" s="1341">
        <v>1210003</v>
      </c>
      <c r="Q22" s="1341">
        <v>15118812</v>
      </c>
      <c r="R22" s="1341">
        <v>608743</v>
      </c>
      <c r="S22" s="1341">
        <v>10229526</v>
      </c>
      <c r="T22" s="1341">
        <v>266172</v>
      </c>
      <c r="U22" s="1341">
        <v>1164524</v>
      </c>
      <c r="V22" s="1341">
        <v>816134</v>
      </c>
      <c r="W22" s="1341">
        <v>57929</v>
      </c>
      <c r="X22" s="1341">
        <v>1951</v>
      </c>
      <c r="Y22" s="1341">
        <v>235</v>
      </c>
      <c r="Z22" s="1341">
        <v>18721</v>
      </c>
      <c r="AA22" s="1341">
        <v>14166</v>
      </c>
      <c r="AB22" s="1341">
        <v>0</v>
      </c>
      <c r="AC22" s="1341">
        <v>918</v>
      </c>
      <c r="AD22" s="1341">
        <v>169850</v>
      </c>
      <c r="AE22" s="1341">
        <v>338153</v>
      </c>
      <c r="AF22" s="1341">
        <v>199521</v>
      </c>
      <c r="AG22" s="1341">
        <v>357</v>
      </c>
      <c r="AH22" s="1341">
        <v>0</v>
      </c>
      <c r="AI22" s="1341">
        <v>3241679</v>
      </c>
      <c r="AJ22" s="1341">
        <v>148</v>
      </c>
      <c r="AK22" s="1341">
        <v>566427</v>
      </c>
      <c r="AL22" s="1341">
        <v>0</v>
      </c>
      <c r="AM22" s="1343">
        <v>34350183</v>
      </c>
      <c r="AN22" s="1344">
        <v>15495</v>
      </c>
      <c r="AO22" s="1341">
        <v>383934</v>
      </c>
      <c r="AP22" s="1341">
        <v>0</v>
      </c>
      <c r="AQ22" s="1341">
        <v>0</v>
      </c>
      <c r="AR22" s="1341">
        <v>0</v>
      </c>
      <c r="AS22" s="1341">
        <v>-255761</v>
      </c>
      <c r="AT22" s="1341">
        <v>143668</v>
      </c>
      <c r="AU22" s="1341">
        <v>34493851</v>
      </c>
      <c r="AV22" s="1341">
        <v>34030529</v>
      </c>
      <c r="AW22" s="1341">
        <v>34174197</v>
      </c>
      <c r="AX22" s="1341">
        <v>68524380</v>
      </c>
      <c r="AY22" s="1341">
        <v>-34180457</v>
      </c>
      <c r="AZ22" s="1345">
        <v>-6260</v>
      </c>
      <c r="BA22" s="1346">
        <v>34343923</v>
      </c>
      <c r="BC22" s="1331">
        <v>43</v>
      </c>
    </row>
    <row r="23" spans="2:55" ht="20.100000000000001" customHeight="1">
      <c r="B23" s="1332" t="s">
        <v>863</v>
      </c>
      <c r="C23" s="1340" t="s">
        <v>367</v>
      </c>
      <c r="D23" s="1326">
        <f t="shared" si="1"/>
        <v>0</v>
      </c>
      <c r="E23" s="1327">
        <v>773567</v>
      </c>
      <c r="F23" s="1341">
        <v>500</v>
      </c>
      <c r="G23" s="1342">
        <v>0</v>
      </c>
      <c r="H23" s="1341">
        <v>0</v>
      </c>
      <c r="I23" s="1341">
        <v>0</v>
      </c>
      <c r="J23" s="1341">
        <v>0</v>
      </c>
      <c r="K23" s="1341">
        <v>0</v>
      </c>
      <c r="L23" s="1341">
        <v>0</v>
      </c>
      <c r="M23" s="1341">
        <v>0</v>
      </c>
      <c r="N23" s="1341">
        <v>0</v>
      </c>
      <c r="O23" s="1341">
        <v>0</v>
      </c>
      <c r="P23" s="1341">
        <v>16713</v>
      </c>
      <c r="Q23" s="1341">
        <v>0</v>
      </c>
      <c r="R23" s="1341">
        <v>0</v>
      </c>
      <c r="S23" s="1341">
        <v>0</v>
      </c>
      <c r="T23" s="1341">
        <v>27563991</v>
      </c>
      <c r="U23" s="1341">
        <v>0</v>
      </c>
      <c r="V23" s="1341">
        <v>0</v>
      </c>
      <c r="W23" s="1341">
        <v>0</v>
      </c>
      <c r="X23" s="1341">
        <v>0</v>
      </c>
      <c r="Y23" s="1341">
        <v>0</v>
      </c>
      <c r="Z23" s="1341">
        <v>0</v>
      </c>
      <c r="AA23" s="1341">
        <v>0</v>
      </c>
      <c r="AB23" s="1341">
        <v>0</v>
      </c>
      <c r="AC23" s="1341">
        <v>1088683</v>
      </c>
      <c r="AD23" s="1341">
        <v>0</v>
      </c>
      <c r="AE23" s="1341">
        <v>735030</v>
      </c>
      <c r="AF23" s="1341">
        <v>8958</v>
      </c>
      <c r="AG23" s="1341">
        <v>0</v>
      </c>
      <c r="AH23" s="1341">
        <v>0</v>
      </c>
      <c r="AI23" s="1341">
        <v>10010957</v>
      </c>
      <c r="AJ23" s="1341">
        <v>1911</v>
      </c>
      <c r="AK23" s="1341">
        <v>0</v>
      </c>
      <c r="AL23" s="1341">
        <v>0</v>
      </c>
      <c r="AM23" s="1343">
        <v>40200310</v>
      </c>
      <c r="AN23" s="1344">
        <v>0</v>
      </c>
      <c r="AO23" s="1341">
        <v>50606084</v>
      </c>
      <c r="AP23" s="1341">
        <v>0</v>
      </c>
      <c r="AQ23" s="1341">
        <v>1104212</v>
      </c>
      <c r="AR23" s="1341">
        <v>48324968</v>
      </c>
      <c r="AS23" s="1341">
        <v>11963545</v>
      </c>
      <c r="AT23" s="1341">
        <v>111998809</v>
      </c>
      <c r="AU23" s="1341">
        <v>152199119</v>
      </c>
      <c r="AV23" s="1341">
        <v>166537468</v>
      </c>
      <c r="AW23" s="1341">
        <v>278536277</v>
      </c>
      <c r="AX23" s="1341">
        <v>318736587</v>
      </c>
      <c r="AY23" s="1341">
        <v>-125181898</v>
      </c>
      <c r="AZ23" s="1345">
        <v>153354379</v>
      </c>
      <c r="BA23" s="1346">
        <v>193554689</v>
      </c>
      <c r="BC23" s="1331">
        <v>773567</v>
      </c>
    </row>
    <row r="24" spans="2:55" ht="20.100000000000001" customHeight="1">
      <c r="B24" s="1332" t="s">
        <v>864</v>
      </c>
      <c r="C24" s="1340" t="s">
        <v>368</v>
      </c>
      <c r="D24" s="1326">
        <f t="shared" si="1"/>
        <v>10201</v>
      </c>
      <c r="E24" s="1327">
        <v>112</v>
      </c>
      <c r="F24" s="1341">
        <v>115</v>
      </c>
      <c r="G24" s="1342">
        <v>137</v>
      </c>
      <c r="H24" s="1341">
        <v>184</v>
      </c>
      <c r="I24" s="1341">
        <v>4435</v>
      </c>
      <c r="J24" s="1341">
        <v>1525</v>
      </c>
      <c r="K24" s="1341">
        <v>417</v>
      </c>
      <c r="L24" s="1341">
        <v>747</v>
      </c>
      <c r="M24" s="1341">
        <v>78</v>
      </c>
      <c r="N24" s="1341">
        <v>1266</v>
      </c>
      <c r="O24" s="1341">
        <v>3487</v>
      </c>
      <c r="P24" s="1341">
        <v>228341</v>
      </c>
      <c r="Q24" s="1341">
        <v>44271</v>
      </c>
      <c r="R24" s="1341">
        <v>2272</v>
      </c>
      <c r="S24" s="1341">
        <v>3771</v>
      </c>
      <c r="T24" s="1341">
        <v>226915</v>
      </c>
      <c r="U24" s="1341">
        <v>49776</v>
      </c>
      <c r="V24" s="1341">
        <v>9545</v>
      </c>
      <c r="W24" s="1341">
        <v>20831</v>
      </c>
      <c r="X24" s="1341">
        <v>0</v>
      </c>
      <c r="Y24" s="1341">
        <v>2089</v>
      </c>
      <c r="Z24" s="1341">
        <v>522919</v>
      </c>
      <c r="AA24" s="1341">
        <v>10397</v>
      </c>
      <c r="AB24" s="1341">
        <v>902</v>
      </c>
      <c r="AC24" s="1341">
        <v>7698</v>
      </c>
      <c r="AD24" s="1341">
        <v>24752</v>
      </c>
      <c r="AE24" s="1341">
        <v>57115</v>
      </c>
      <c r="AF24" s="1341">
        <v>1664</v>
      </c>
      <c r="AG24" s="1341">
        <v>1983787</v>
      </c>
      <c r="AH24" s="1341">
        <v>580</v>
      </c>
      <c r="AI24" s="1341">
        <v>100535</v>
      </c>
      <c r="AJ24" s="1341">
        <v>43351</v>
      </c>
      <c r="AK24" s="1341">
        <v>0</v>
      </c>
      <c r="AL24" s="1341">
        <v>0</v>
      </c>
      <c r="AM24" s="1343">
        <v>3364215</v>
      </c>
      <c r="AN24" s="1344">
        <v>110293</v>
      </c>
      <c r="AO24" s="1341">
        <v>5927631</v>
      </c>
      <c r="AP24" s="1341">
        <v>788</v>
      </c>
      <c r="AQ24" s="1341">
        <v>847701</v>
      </c>
      <c r="AR24" s="1341">
        <v>11664415</v>
      </c>
      <c r="AS24" s="1341">
        <v>-20040</v>
      </c>
      <c r="AT24" s="1341">
        <v>18530788</v>
      </c>
      <c r="AU24" s="1341">
        <v>21895003</v>
      </c>
      <c r="AV24" s="1341">
        <v>5118349</v>
      </c>
      <c r="AW24" s="1341">
        <v>23649137</v>
      </c>
      <c r="AX24" s="1341">
        <v>27013352</v>
      </c>
      <c r="AY24" s="1341">
        <v>-20954526</v>
      </c>
      <c r="AZ24" s="1345">
        <v>2694611</v>
      </c>
      <c r="BA24" s="1346">
        <v>6058826</v>
      </c>
      <c r="BC24" s="1331">
        <v>10313</v>
      </c>
    </row>
    <row r="25" spans="2:55" ht="20.100000000000001" customHeight="1">
      <c r="B25" s="1332" t="s">
        <v>865</v>
      </c>
      <c r="C25" s="1358" t="s">
        <v>369</v>
      </c>
      <c r="D25" s="1326">
        <f t="shared" si="1"/>
        <v>603883</v>
      </c>
      <c r="E25" s="1327">
        <v>510998</v>
      </c>
      <c r="F25" s="1341">
        <v>233737</v>
      </c>
      <c r="G25" s="1342">
        <v>5586832</v>
      </c>
      <c r="H25" s="1341">
        <v>1125253</v>
      </c>
      <c r="I25" s="1341">
        <v>7116369</v>
      </c>
      <c r="J25" s="1341">
        <v>1844588</v>
      </c>
      <c r="K25" s="1341">
        <v>1323185</v>
      </c>
      <c r="L25" s="1341">
        <v>461741</v>
      </c>
      <c r="M25" s="1341">
        <v>238235</v>
      </c>
      <c r="N25" s="1341">
        <v>6184560</v>
      </c>
      <c r="O25" s="1341">
        <v>1354861</v>
      </c>
      <c r="P25" s="1341">
        <v>1840671</v>
      </c>
      <c r="Q25" s="1341">
        <v>2497838</v>
      </c>
      <c r="R25" s="1341">
        <v>82510</v>
      </c>
      <c r="S25" s="1341">
        <v>919608</v>
      </c>
      <c r="T25" s="1341">
        <v>2923371</v>
      </c>
      <c r="U25" s="1341">
        <v>336300</v>
      </c>
      <c r="V25" s="1341">
        <v>28691007</v>
      </c>
      <c r="W25" s="1341">
        <v>6907070</v>
      </c>
      <c r="X25" s="1341">
        <v>1221461</v>
      </c>
      <c r="Y25" s="1341">
        <v>1474557</v>
      </c>
      <c r="Z25" s="1341">
        <v>7735382</v>
      </c>
      <c r="AA25" s="1341">
        <v>5975688</v>
      </c>
      <c r="AB25" s="1341">
        <v>223259</v>
      </c>
      <c r="AC25" s="1341">
        <v>1954153</v>
      </c>
      <c r="AD25" s="1341">
        <v>5944990</v>
      </c>
      <c r="AE25" s="1341">
        <v>3797689</v>
      </c>
      <c r="AF25" s="1341">
        <v>5010742</v>
      </c>
      <c r="AG25" s="1341">
        <v>2607420</v>
      </c>
      <c r="AH25" s="1341">
        <v>2306488</v>
      </c>
      <c r="AI25" s="1341">
        <v>7213050</v>
      </c>
      <c r="AJ25" s="1341">
        <v>3333508</v>
      </c>
      <c r="AK25" s="1341">
        <v>5861843</v>
      </c>
      <c r="AL25" s="1341">
        <v>79569</v>
      </c>
      <c r="AM25" s="1343">
        <v>125522416</v>
      </c>
      <c r="AN25" s="1344">
        <v>1688109</v>
      </c>
      <c r="AO25" s="1341">
        <v>20407030</v>
      </c>
      <c r="AP25" s="1341">
        <v>61020</v>
      </c>
      <c r="AQ25" s="1341">
        <v>750999</v>
      </c>
      <c r="AR25" s="1341">
        <v>7418281</v>
      </c>
      <c r="AS25" s="1341">
        <v>-299159</v>
      </c>
      <c r="AT25" s="1341">
        <v>30026280</v>
      </c>
      <c r="AU25" s="1341">
        <v>155548696</v>
      </c>
      <c r="AV25" s="1341">
        <v>126444452</v>
      </c>
      <c r="AW25" s="1341">
        <v>156470732</v>
      </c>
      <c r="AX25" s="1341">
        <v>281993148</v>
      </c>
      <c r="AY25" s="1341">
        <v>-107204807</v>
      </c>
      <c r="AZ25" s="1345">
        <v>49265925</v>
      </c>
      <c r="BA25" s="1346">
        <v>174788341</v>
      </c>
      <c r="BC25" s="1331">
        <v>1114881</v>
      </c>
    </row>
    <row r="26" spans="2:55" ht="20.100000000000001" customHeight="1">
      <c r="B26" s="1332" t="s">
        <v>866</v>
      </c>
      <c r="C26" s="1340" t="s">
        <v>370</v>
      </c>
      <c r="D26" s="1326">
        <f t="shared" si="1"/>
        <v>264685</v>
      </c>
      <c r="E26" s="1327">
        <v>27313</v>
      </c>
      <c r="F26" s="1341">
        <v>70674</v>
      </c>
      <c r="G26" s="1342">
        <v>291054</v>
      </c>
      <c r="H26" s="1341">
        <v>88832</v>
      </c>
      <c r="I26" s="1341">
        <v>1114466</v>
      </c>
      <c r="J26" s="1341">
        <v>596629</v>
      </c>
      <c r="K26" s="1341">
        <v>2323102</v>
      </c>
      <c r="L26" s="1341">
        <v>1049144</v>
      </c>
      <c r="M26" s="1341">
        <v>417615</v>
      </c>
      <c r="N26" s="1341">
        <v>3724405</v>
      </c>
      <c r="O26" s="1341">
        <v>1760097</v>
      </c>
      <c r="P26" s="1341">
        <v>287656</v>
      </c>
      <c r="Q26" s="1341">
        <v>273361</v>
      </c>
      <c r="R26" s="1341">
        <v>3473</v>
      </c>
      <c r="S26" s="1341">
        <v>92196</v>
      </c>
      <c r="T26" s="1341">
        <v>331557</v>
      </c>
      <c r="U26" s="1341">
        <v>17218</v>
      </c>
      <c r="V26" s="1341">
        <v>447022</v>
      </c>
      <c r="W26" s="1341">
        <v>768398</v>
      </c>
      <c r="X26" s="1341">
        <v>9588271</v>
      </c>
      <c r="Y26" s="1341">
        <v>1061867</v>
      </c>
      <c r="Z26" s="1341">
        <v>3985401</v>
      </c>
      <c r="AA26" s="1341">
        <v>1110415</v>
      </c>
      <c r="AB26" s="1341">
        <v>19603823</v>
      </c>
      <c r="AC26" s="1341">
        <v>3009748</v>
      </c>
      <c r="AD26" s="1341">
        <v>1390563</v>
      </c>
      <c r="AE26" s="1341">
        <v>1999261</v>
      </c>
      <c r="AF26" s="1341">
        <v>2557986</v>
      </c>
      <c r="AG26" s="1341">
        <v>2114412</v>
      </c>
      <c r="AH26" s="1341">
        <v>116708</v>
      </c>
      <c r="AI26" s="1341">
        <v>775331</v>
      </c>
      <c r="AJ26" s="1341">
        <v>1440206</v>
      </c>
      <c r="AK26" s="1341">
        <v>0</v>
      </c>
      <c r="AL26" s="1341">
        <v>0</v>
      </c>
      <c r="AM26" s="1343">
        <v>62702889</v>
      </c>
      <c r="AN26" s="1344">
        <v>0</v>
      </c>
      <c r="AO26" s="1341">
        <v>0</v>
      </c>
      <c r="AP26" s="1341">
        <v>0</v>
      </c>
      <c r="AQ26" s="1341">
        <v>169281135</v>
      </c>
      <c r="AR26" s="1341">
        <v>256906971</v>
      </c>
      <c r="AS26" s="1341">
        <v>0</v>
      </c>
      <c r="AT26" s="1341">
        <v>426188106</v>
      </c>
      <c r="AU26" s="1341">
        <v>488890995</v>
      </c>
      <c r="AV26" s="1341">
        <v>0</v>
      </c>
      <c r="AW26" s="1341">
        <v>426188106</v>
      </c>
      <c r="AX26" s="1341">
        <v>488890995</v>
      </c>
      <c r="AY26" s="1341">
        <v>0</v>
      </c>
      <c r="AZ26" s="1345">
        <v>426188106</v>
      </c>
      <c r="BA26" s="1346">
        <v>488890995</v>
      </c>
      <c r="BC26" s="1331">
        <v>291998</v>
      </c>
    </row>
    <row r="27" spans="2:55" ht="20.100000000000001" customHeight="1">
      <c r="B27" s="1332" t="s">
        <v>867</v>
      </c>
      <c r="C27" s="1340" t="s">
        <v>371</v>
      </c>
      <c r="D27" s="1326">
        <f t="shared" si="1"/>
        <v>431905</v>
      </c>
      <c r="E27" s="1327">
        <v>86237</v>
      </c>
      <c r="F27" s="1341">
        <v>273121</v>
      </c>
      <c r="G27" s="1342">
        <v>2108353</v>
      </c>
      <c r="H27" s="1341">
        <v>260116</v>
      </c>
      <c r="I27" s="1341">
        <v>3943926</v>
      </c>
      <c r="J27" s="1341">
        <v>4430825</v>
      </c>
      <c r="K27" s="1341">
        <v>10937654</v>
      </c>
      <c r="L27" s="1341">
        <v>1421278</v>
      </c>
      <c r="M27" s="1341">
        <v>1443510</v>
      </c>
      <c r="N27" s="1341">
        <v>16584874</v>
      </c>
      <c r="O27" s="1341">
        <v>1854642</v>
      </c>
      <c r="P27" s="1341">
        <v>889657</v>
      </c>
      <c r="Q27" s="1341">
        <v>487788</v>
      </c>
      <c r="R27" s="1341">
        <v>6872</v>
      </c>
      <c r="S27" s="1341">
        <v>503121</v>
      </c>
      <c r="T27" s="1341">
        <v>1933373</v>
      </c>
      <c r="U27" s="1341">
        <v>43246</v>
      </c>
      <c r="V27" s="1341">
        <v>1807577</v>
      </c>
      <c r="W27" s="1341">
        <v>1071861</v>
      </c>
      <c r="X27" s="1341">
        <v>5703091</v>
      </c>
      <c r="Y27" s="1341">
        <v>1878037</v>
      </c>
      <c r="Z27" s="1341">
        <v>8395661</v>
      </c>
      <c r="AA27" s="1341">
        <v>706939</v>
      </c>
      <c r="AB27" s="1341">
        <v>961863</v>
      </c>
      <c r="AC27" s="1341">
        <v>3631307</v>
      </c>
      <c r="AD27" s="1341">
        <v>1463611</v>
      </c>
      <c r="AE27" s="1341">
        <v>1299276</v>
      </c>
      <c r="AF27" s="1341">
        <v>3482954</v>
      </c>
      <c r="AG27" s="1341">
        <v>3903477</v>
      </c>
      <c r="AH27" s="1341">
        <v>112137</v>
      </c>
      <c r="AI27" s="1341">
        <v>1132235</v>
      </c>
      <c r="AJ27" s="1341">
        <v>3821562</v>
      </c>
      <c r="AK27" s="1341">
        <v>0</v>
      </c>
      <c r="AL27" s="1341">
        <v>21886</v>
      </c>
      <c r="AM27" s="1343">
        <v>87033972</v>
      </c>
      <c r="AN27" s="1344">
        <v>27068</v>
      </c>
      <c r="AO27" s="1341">
        <v>46637527</v>
      </c>
      <c r="AP27" s="1341">
        <v>0</v>
      </c>
      <c r="AQ27" s="1341">
        <v>0</v>
      </c>
      <c r="AR27" s="1341">
        <v>0</v>
      </c>
      <c r="AS27" s="1341">
        <v>0</v>
      </c>
      <c r="AT27" s="1341">
        <v>46664595</v>
      </c>
      <c r="AU27" s="1341">
        <v>133698567</v>
      </c>
      <c r="AV27" s="1341">
        <v>24913365</v>
      </c>
      <c r="AW27" s="1341">
        <v>71577960</v>
      </c>
      <c r="AX27" s="1341">
        <v>158611932</v>
      </c>
      <c r="AY27" s="1341">
        <v>-36327698</v>
      </c>
      <c r="AZ27" s="1345">
        <v>35250262</v>
      </c>
      <c r="BA27" s="1346">
        <v>122284234</v>
      </c>
      <c r="BC27" s="1331">
        <v>518142</v>
      </c>
    </row>
    <row r="28" spans="2:55" ht="20.100000000000001" customHeight="1">
      <c r="B28" s="1332" t="s">
        <v>868</v>
      </c>
      <c r="C28" s="1340" t="s">
        <v>372</v>
      </c>
      <c r="D28" s="1326">
        <f t="shared" si="1"/>
        <v>71727</v>
      </c>
      <c r="E28" s="1327">
        <v>5643</v>
      </c>
      <c r="F28" s="1341">
        <v>61950</v>
      </c>
      <c r="G28" s="1342">
        <v>628180</v>
      </c>
      <c r="H28" s="1341">
        <v>88143</v>
      </c>
      <c r="I28" s="1341">
        <v>723571</v>
      </c>
      <c r="J28" s="1341">
        <v>1090090</v>
      </c>
      <c r="K28" s="1341">
        <v>917829</v>
      </c>
      <c r="L28" s="1341">
        <v>642423</v>
      </c>
      <c r="M28" s="1341">
        <v>163698</v>
      </c>
      <c r="N28" s="1341">
        <v>1018515</v>
      </c>
      <c r="O28" s="1341">
        <v>288438</v>
      </c>
      <c r="P28" s="1341">
        <v>431072</v>
      </c>
      <c r="Q28" s="1341">
        <v>110764</v>
      </c>
      <c r="R28" s="1341">
        <v>1662</v>
      </c>
      <c r="S28" s="1341">
        <v>63275</v>
      </c>
      <c r="T28" s="1341">
        <v>342729</v>
      </c>
      <c r="U28" s="1341">
        <v>10173</v>
      </c>
      <c r="V28" s="1341">
        <v>239585</v>
      </c>
      <c r="W28" s="1341">
        <v>1467301</v>
      </c>
      <c r="X28" s="1341">
        <v>2868671</v>
      </c>
      <c r="Y28" s="1341">
        <v>2001726</v>
      </c>
      <c r="Z28" s="1341">
        <v>3011542</v>
      </c>
      <c r="AA28" s="1341">
        <v>1314100</v>
      </c>
      <c r="AB28" s="1341">
        <v>141574</v>
      </c>
      <c r="AC28" s="1341">
        <v>2697711</v>
      </c>
      <c r="AD28" s="1341">
        <v>1956485</v>
      </c>
      <c r="AE28" s="1341">
        <v>6174825</v>
      </c>
      <c r="AF28" s="1341">
        <v>2716201</v>
      </c>
      <c r="AG28" s="1341">
        <v>6763295</v>
      </c>
      <c r="AH28" s="1341">
        <v>119098</v>
      </c>
      <c r="AI28" s="1341">
        <v>365131</v>
      </c>
      <c r="AJ28" s="1341">
        <v>7947572</v>
      </c>
      <c r="AK28" s="1341">
        <v>0</v>
      </c>
      <c r="AL28" s="1341">
        <v>65304</v>
      </c>
      <c r="AM28" s="1343">
        <v>46510003</v>
      </c>
      <c r="AN28" s="1344">
        <v>20476</v>
      </c>
      <c r="AO28" s="1341">
        <v>13982080</v>
      </c>
      <c r="AP28" s="1341">
        <v>1599594</v>
      </c>
      <c r="AQ28" s="1341">
        <v>0</v>
      </c>
      <c r="AR28" s="1341">
        <v>0</v>
      </c>
      <c r="AS28" s="1341">
        <v>0</v>
      </c>
      <c r="AT28" s="1341">
        <v>15602150</v>
      </c>
      <c r="AU28" s="1341">
        <v>62112153</v>
      </c>
      <c r="AV28" s="1341">
        <v>812511</v>
      </c>
      <c r="AW28" s="1341">
        <v>16414661</v>
      </c>
      <c r="AX28" s="1341">
        <v>62924664</v>
      </c>
      <c r="AY28" s="1341">
        <v>-506759</v>
      </c>
      <c r="AZ28" s="1345">
        <v>15907902</v>
      </c>
      <c r="BA28" s="1346">
        <v>62417905</v>
      </c>
      <c r="BC28" s="1331">
        <v>77370</v>
      </c>
    </row>
    <row r="29" spans="2:55" ht="20.100000000000001" customHeight="1">
      <c r="B29" s="1332" t="s">
        <v>869</v>
      </c>
      <c r="C29" s="1340" t="s">
        <v>373</v>
      </c>
      <c r="D29" s="1326">
        <f t="shared" si="1"/>
        <v>4578625</v>
      </c>
      <c r="E29" s="1327">
        <v>2336799</v>
      </c>
      <c r="F29" s="1341">
        <v>680483</v>
      </c>
      <c r="G29" s="1342">
        <v>42172099</v>
      </c>
      <c r="H29" s="1341">
        <v>4123489</v>
      </c>
      <c r="I29" s="1341">
        <v>35448745</v>
      </c>
      <c r="J29" s="1341">
        <v>8551336</v>
      </c>
      <c r="K29" s="1341">
        <v>60054511</v>
      </c>
      <c r="L29" s="1341">
        <v>6081374</v>
      </c>
      <c r="M29" s="1341">
        <v>6171235</v>
      </c>
      <c r="N29" s="1341">
        <v>46390128</v>
      </c>
      <c r="O29" s="1341">
        <v>20808024</v>
      </c>
      <c r="P29" s="1341">
        <v>12897224</v>
      </c>
      <c r="Q29" s="1341">
        <v>10045667</v>
      </c>
      <c r="R29" s="1341">
        <v>215268</v>
      </c>
      <c r="S29" s="1341">
        <v>2504033</v>
      </c>
      <c r="T29" s="1341">
        <v>27232336</v>
      </c>
      <c r="U29" s="1341">
        <v>604583</v>
      </c>
      <c r="V29" s="1341">
        <v>20056998</v>
      </c>
      <c r="W29" s="1341">
        <v>52254445</v>
      </c>
      <c r="X29" s="1341">
        <v>7848779</v>
      </c>
      <c r="Y29" s="1341">
        <v>2292468</v>
      </c>
      <c r="Z29" s="1341">
        <v>26012875</v>
      </c>
      <c r="AA29" s="1341">
        <v>3986584</v>
      </c>
      <c r="AB29" s="1341">
        <v>974552</v>
      </c>
      <c r="AC29" s="1341">
        <v>30890972</v>
      </c>
      <c r="AD29" s="1341">
        <v>5302361</v>
      </c>
      <c r="AE29" s="1341">
        <v>4603506</v>
      </c>
      <c r="AF29" s="1341">
        <v>8589513</v>
      </c>
      <c r="AG29" s="1341">
        <v>52645320</v>
      </c>
      <c r="AH29" s="1341">
        <v>3729606</v>
      </c>
      <c r="AI29" s="1341">
        <v>16965621</v>
      </c>
      <c r="AJ29" s="1341">
        <v>29010112</v>
      </c>
      <c r="AK29" s="1341">
        <v>14219975</v>
      </c>
      <c r="AL29" s="1341">
        <v>156469</v>
      </c>
      <c r="AM29" s="1343">
        <v>570436115</v>
      </c>
      <c r="AN29" s="1344">
        <v>20637735</v>
      </c>
      <c r="AO29" s="1341">
        <v>334936615</v>
      </c>
      <c r="AP29" s="1341">
        <v>44765</v>
      </c>
      <c r="AQ29" s="1341">
        <v>2899440</v>
      </c>
      <c r="AR29" s="1341">
        <v>77284815</v>
      </c>
      <c r="AS29" s="1341">
        <v>1254813</v>
      </c>
      <c r="AT29" s="1341">
        <v>437058183</v>
      </c>
      <c r="AU29" s="1341">
        <v>1007494298</v>
      </c>
      <c r="AV29" s="1341">
        <v>230133350</v>
      </c>
      <c r="AW29" s="1341">
        <v>667191533</v>
      </c>
      <c r="AX29" s="1341">
        <v>1237627648</v>
      </c>
      <c r="AY29" s="1341">
        <v>-378063617</v>
      </c>
      <c r="AZ29" s="1345">
        <v>289127916</v>
      </c>
      <c r="BA29" s="1346">
        <v>859564031</v>
      </c>
      <c r="BC29" s="1331">
        <v>6915424</v>
      </c>
    </row>
    <row r="30" spans="2:55" ht="20.100000000000001" customHeight="1">
      <c r="B30" s="1332" t="s">
        <v>870</v>
      </c>
      <c r="C30" s="1340" t="s">
        <v>374</v>
      </c>
      <c r="D30" s="1326">
        <f t="shared" si="1"/>
        <v>980770</v>
      </c>
      <c r="E30" s="1327">
        <v>433478</v>
      </c>
      <c r="F30" s="1341">
        <v>860952</v>
      </c>
      <c r="G30" s="1342">
        <v>1790887</v>
      </c>
      <c r="H30" s="1341">
        <v>1015513</v>
      </c>
      <c r="I30" s="1341">
        <v>3706163</v>
      </c>
      <c r="J30" s="1341">
        <v>1449761</v>
      </c>
      <c r="K30" s="1341">
        <v>10716316</v>
      </c>
      <c r="L30" s="1341">
        <v>1570037</v>
      </c>
      <c r="M30" s="1341">
        <v>654921</v>
      </c>
      <c r="N30" s="1341">
        <v>15368205</v>
      </c>
      <c r="O30" s="1341">
        <v>3410436</v>
      </c>
      <c r="P30" s="1341">
        <v>1665573</v>
      </c>
      <c r="Q30" s="1341">
        <v>652303</v>
      </c>
      <c r="R30" s="1341">
        <v>11721</v>
      </c>
      <c r="S30" s="1341">
        <v>311568</v>
      </c>
      <c r="T30" s="1341">
        <v>5122227</v>
      </c>
      <c r="U30" s="1341">
        <v>125818</v>
      </c>
      <c r="V30" s="1341">
        <v>2190992</v>
      </c>
      <c r="W30" s="1341">
        <v>5676089</v>
      </c>
      <c r="X30" s="1341">
        <v>7012543</v>
      </c>
      <c r="Y30" s="1341">
        <v>535098</v>
      </c>
      <c r="Z30" s="1341">
        <v>38503862</v>
      </c>
      <c r="AA30" s="1341">
        <v>33442623</v>
      </c>
      <c r="AB30" s="1341">
        <v>26954604</v>
      </c>
      <c r="AC30" s="1341">
        <v>16018739</v>
      </c>
      <c r="AD30" s="1341">
        <v>3810162</v>
      </c>
      <c r="AE30" s="1341">
        <v>473691</v>
      </c>
      <c r="AF30" s="1341">
        <v>1745985</v>
      </c>
      <c r="AG30" s="1341">
        <v>5678862</v>
      </c>
      <c r="AH30" s="1341">
        <v>845786</v>
      </c>
      <c r="AI30" s="1341">
        <v>12995409</v>
      </c>
      <c r="AJ30" s="1341">
        <v>3915320</v>
      </c>
      <c r="AK30" s="1341">
        <v>0</v>
      </c>
      <c r="AL30" s="1341">
        <v>2537419</v>
      </c>
      <c r="AM30" s="1343">
        <v>212183833</v>
      </c>
      <c r="AN30" s="1344">
        <v>1864</v>
      </c>
      <c r="AO30" s="1341">
        <v>93879273</v>
      </c>
      <c r="AP30" s="1341">
        <v>0</v>
      </c>
      <c r="AQ30" s="1341">
        <v>0</v>
      </c>
      <c r="AR30" s="1341">
        <v>0</v>
      </c>
      <c r="AS30" s="1341">
        <v>0</v>
      </c>
      <c r="AT30" s="1341">
        <v>93881137</v>
      </c>
      <c r="AU30" s="1341">
        <v>306064970</v>
      </c>
      <c r="AV30" s="1341">
        <v>6331784</v>
      </c>
      <c r="AW30" s="1341">
        <v>100212921</v>
      </c>
      <c r="AX30" s="1341">
        <v>312396754</v>
      </c>
      <c r="AY30" s="1341">
        <v>-3822238</v>
      </c>
      <c r="AZ30" s="1345">
        <v>96390683</v>
      </c>
      <c r="BA30" s="1346">
        <v>308574516</v>
      </c>
      <c r="BC30" s="1331">
        <v>1414248</v>
      </c>
    </row>
    <row r="31" spans="2:55" ht="20.100000000000001" customHeight="1">
      <c r="B31" s="1332" t="s">
        <v>871</v>
      </c>
      <c r="C31" s="1340" t="s">
        <v>375</v>
      </c>
      <c r="D31" s="1326">
        <f t="shared" si="1"/>
        <v>22042</v>
      </c>
      <c r="E31" s="1327">
        <v>6955</v>
      </c>
      <c r="F31" s="1341">
        <v>50817</v>
      </c>
      <c r="G31" s="1342">
        <v>253029</v>
      </c>
      <c r="H31" s="1341">
        <v>64946</v>
      </c>
      <c r="I31" s="1341">
        <v>431094</v>
      </c>
      <c r="J31" s="1341">
        <v>239763</v>
      </c>
      <c r="K31" s="1341">
        <v>690316</v>
      </c>
      <c r="L31" s="1341">
        <v>162196</v>
      </c>
      <c r="M31" s="1341">
        <v>96286</v>
      </c>
      <c r="N31" s="1341">
        <v>722945</v>
      </c>
      <c r="O31" s="1341">
        <v>579042</v>
      </c>
      <c r="P31" s="1341">
        <v>252999</v>
      </c>
      <c r="Q31" s="1341">
        <v>159565</v>
      </c>
      <c r="R31" s="1341">
        <v>2571</v>
      </c>
      <c r="S31" s="1341">
        <v>33766</v>
      </c>
      <c r="T31" s="1341">
        <v>312760</v>
      </c>
      <c r="U31" s="1341">
        <v>10446</v>
      </c>
      <c r="V31" s="1341">
        <v>349187</v>
      </c>
      <c r="W31" s="1341">
        <v>747155</v>
      </c>
      <c r="X31" s="1341">
        <v>1227199</v>
      </c>
      <c r="Y31" s="1341">
        <v>97934</v>
      </c>
      <c r="Z31" s="1341">
        <v>15246941</v>
      </c>
      <c r="AA31" s="1341">
        <v>3338904</v>
      </c>
      <c r="AB31" s="1341">
        <v>1912012</v>
      </c>
      <c r="AC31" s="1341">
        <v>5577373</v>
      </c>
      <c r="AD31" s="1341">
        <v>3230156</v>
      </c>
      <c r="AE31" s="1341">
        <v>106953</v>
      </c>
      <c r="AF31" s="1341">
        <v>1242334</v>
      </c>
      <c r="AG31" s="1341">
        <v>2181036</v>
      </c>
      <c r="AH31" s="1341">
        <v>714698</v>
      </c>
      <c r="AI31" s="1341">
        <v>1225226</v>
      </c>
      <c r="AJ31" s="1341">
        <v>2639481</v>
      </c>
      <c r="AK31" s="1341">
        <v>0</v>
      </c>
      <c r="AL31" s="1341">
        <v>11361</v>
      </c>
      <c r="AM31" s="1343">
        <v>43939488</v>
      </c>
      <c r="AN31" s="1344">
        <v>0</v>
      </c>
      <c r="AO31" s="1341">
        <v>360129688</v>
      </c>
      <c r="AP31" s="1341">
        <v>268150</v>
      </c>
      <c r="AQ31" s="1341">
        <v>0</v>
      </c>
      <c r="AR31" s="1341">
        <v>0</v>
      </c>
      <c r="AS31" s="1341">
        <v>0</v>
      </c>
      <c r="AT31" s="1341">
        <v>360397838</v>
      </c>
      <c r="AU31" s="1341">
        <v>404337326</v>
      </c>
      <c r="AV31" s="1341">
        <v>31173575</v>
      </c>
      <c r="AW31" s="1341">
        <v>391571413</v>
      </c>
      <c r="AX31" s="1341">
        <v>435510901</v>
      </c>
      <c r="AY31" s="1341">
        <v>-9055561</v>
      </c>
      <c r="AZ31" s="1345">
        <v>382515852</v>
      </c>
      <c r="BA31" s="1346">
        <v>426455340</v>
      </c>
      <c r="BC31" s="1331">
        <v>28997</v>
      </c>
    </row>
    <row r="32" spans="2:55" ht="20.100000000000001" customHeight="1">
      <c r="B32" s="1332" t="s">
        <v>872</v>
      </c>
      <c r="C32" s="1340" t="s">
        <v>376</v>
      </c>
      <c r="D32" s="1326">
        <f t="shared" si="1"/>
        <v>4009478</v>
      </c>
      <c r="E32" s="1327">
        <v>936137</v>
      </c>
      <c r="F32" s="1341">
        <v>4946568</v>
      </c>
      <c r="G32" s="1342">
        <v>10459317</v>
      </c>
      <c r="H32" s="1341">
        <v>762122</v>
      </c>
      <c r="I32" s="1341">
        <v>11905810</v>
      </c>
      <c r="J32" s="1341">
        <v>3122262</v>
      </c>
      <c r="K32" s="1341">
        <v>42932226</v>
      </c>
      <c r="L32" s="1341">
        <v>5746400</v>
      </c>
      <c r="M32" s="1341">
        <v>1908579</v>
      </c>
      <c r="N32" s="1341">
        <v>29839657</v>
      </c>
      <c r="O32" s="1341">
        <v>7640692</v>
      </c>
      <c r="P32" s="1341">
        <v>2814646</v>
      </c>
      <c r="Q32" s="1341">
        <v>1786755</v>
      </c>
      <c r="R32" s="1341">
        <v>31249</v>
      </c>
      <c r="S32" s="1341">
        <v>659277</v>
      </c>
      <c r="T32" s="1341">
        <v>5123140</v>
      </c>
      <c r="U32" s="1341">
        <v>122487</v>
      </c>
      <c r="V32" s="1341">
        <v>9606135</v>
      </c>
      <c r="W32" s="1341">
        <v>28222484</v>
      </c>
      <c r="X32" s="1341">
        <v>5348685</v>
      </c>
      <c r="Y32" s="1341">
        <v>2735116</v>
      </c>
      <c r="Z32" s="1341">
        <v>44848454</v>
      </c>
      <c r="AA32" s="1341">
        <v>5444386</v>
      </c>
      <c r="AB32" s="1341">
        <v>1272773</v>
      </c>
      <c r="AC32" s="1341">
        <v>53494868</v>
      </c>
      <c r="AD32" s="1341">
        <v>7777093</v>
      </c>
      <c r="AE32" s="1341">
        <v>4570068</v>
      </c>
      <c r="AF32" s="1341">
        <v>4865642</v>
      </c>
      <c r="AG32" s="1341">
        <v>9885347</v>
      </c>
      <c r="AH32" s="1341">
        <v>1753526</v>
      </c>
      <c r="AI32" s="1341">
        <v>6453820</v>
      </c>
      <c r="AJ32" s="1341">
        <v>9355676</v>
      </c>
      <c r="AK32" s="1341">
        <v>2530224</v>
      </c>
      <c r="AL32" s="1341">
        <v>192384</v>
      </c>
      <c r="AM32" s="1343">
        <v>333103483</v>
      </c>
      <c r="AN32" s="1344">
        <v>2796342</v>
      </c>
      <c r="AO32" s="1341">
        <v>76800135</v>
      </c>
      <c r="AP32" s="1341">
        <v>164047</v>
      </c>
      <c r="AQ32" s="1341">
        <v>202787</v>
      </c>
      <c r="AR32" s="1341">
        <v>37312636</v>
      </c>
      <c r="AS32" s="1341">
        <v>832456</v>
      </c>
      <c r="AT32" s="1341">
        <v>118108403</v>
      </c>
      <c r="AU32" s="1341">
        <v>451211886</v>
      </c>
      <c r="AV32" s="1341">
        <v>27051847</v>
      </c>
      <c r="AW32" s="1341">
        <v>145160250</v>
      </c>
      <c r="AX32" s="1341">
        <v>478263733</v>
      </c>
      <c r="AY32" s="1341">
        <v>-16524913</v>
      </c>
      <c r="AZ32" s="1345">
        <v>128635337</v>
      </c>
      <c r="BA32" s="1346">
        <v>461738820</v>
      </c>
      <c r="BC32" s="1331">
        <v>4945615</v>
      </c>
    </row>
    <row r="33" spans="2:55" ht="20.100000000000001" customHeight="1">
      <c r="B33" s="1332" t="s">
        <v>420</v>
      </c>
      <c r="C33" s="1340" t="s">
        <v>377</v>
      </c>
      <c r="D33" s="1326">
        <f t="shared" si="1"/>
        <v>123943</v>
      </c>
      <c r="E33" s="1327">
        <v>84850</v>
      </c>
      <c r="F33" s="1341">
        <v>81996</v>
      </c>
      <c r="G33" s="1342">
        <v>555346</v>
      </c>
      <c r="H33" s="1341">
        <v>164355</v>
      </c>
      <c r="I33" s="1341">
        <v>978920</v>
      </c>
      <c r="J33" s="1341">
        <v>1212343</v>
      </c>
      <c r="K33" s="1341">
        <v>1739420</v>
      </c>
      <c r="L33" s="1341">
        <v>464247</v>
      </c>
      <c r="M33" s="1341">
        <v>182195</v>
      </c>
      <c r="N33" s="1341">
        <v>2885574</v>
      </c>
      <c r="O33" s="1341">
        <v>1749238</v>
      </c>
      <c r="P33" s="1341">
        <v>948941</v>
      </c>
      <c r="Q33" s="1341">
        <v>983628</v>
      </c>
      <c r="R33" s="1341">
        <v>15858</v>
      </c>
      <c r="S33" s="1341">
        <v>208644</v>
      </c>
      <c r="T33" s="1341">
        <v>514110</v>
      </c>
      <c r="U33" s="1341">
        <v>31637</v>
      </c>
      <c r="V33" s="1341">
        <v>824164</v>
      </c>
      <c r="W33" s="1341">
        <v>3834948</v>
      </c>
      <c r="X33" s="1341">
        <v>2596606</v>
      </c>
      <c r="Y33" s="1341">
        <v>1025251</v>
      </c>
      <c r="Z33" s="1341">
        <v>23102074</v>
      </c>
      <c r="AA33" s="1341">
        <v>13156225</v>
      </c>
      <c r="AB33" s="1341">
        <v>689216</v>
      </c>
      <c r="AC33" s="1341">
        <v>4476460</v>
      </c>
      <c r="AD33" s="1341">
        <v>21059517</v>
      </c>
      <c r="AE33" s="1341">
        <v>3788515</v>
      </c>
      <c r="AF33" s="1341">
        <v>4633211</v>
      </c>
      <c r="AG33" s="1341">
        <v>4850239</v>
      </c>
      <c r="AH33" s="1341">
        <v>2449029</v>
      </c>
      <c r="AI33" s="1341">
        <v>21425747</v>
      </c>
      <c r="AJ33" s="1341">
        <v>4409810</v>
      </c>
      <c r="AK33" s="1341">
        <v>0</v>
      </c>
      <c r="AL33" s="1341">
        <v>65881</v>
      </c>
      <c r="AM33" s="1343">
        <v>125312138</v>
      </c>
      <c r="AN33" s="1344">
        <v>1303093</v>
      </c>
      <c r="AO33" s="1341">
        <v>24566468</v>
      </c>
      <c r="AP33" s="1341">
        <v>319576</v>
      </c>
      <c r="AQ33" s="1341">
        <v>7536307</v>
      </c>
      <c r="AR33" s="1341">
        <v>47263510</v>
      </c>
      <c r="AS33" s="1341">
        <v>-4278</v>
      </c>
      <c r="AT33" s="1341">
        <v>80984676</v>
      </c>
      <c r="AU33" s="1341">
        <v>206296814</v>
      </c>
      <c r="AV33" s="1341">
        <v>30926743</v>
      </c>
      <c r="AW33" s="1341">
        <v>111911419</v>
      </c>
      <c r="AX33" s="1341">
        <v>237223557</v>
      </c>
      <c r="AY33" s="1341">
        <v>-17747981</v>
      </c>
      <c r="AZ33" s="1345">
        <v>94163438</v>
      </c>
      <c r="BA33" s="1346">
        <v>219475576</v>
      </c>
      <c r="BC33" s="1331">
        <v>208793</v>
      </c>
    </row>
    <row r="34" spans="2:55" ht="20.100000000000001" customHeight="1">
      <c r="B34" s="1332" t="s">
        <v>421</v>
      </c>
      <c r="C34" s="1340" t="s">
        <v>378</v>
      </c>
      <c r="D34" s="1326">
        <f t="shared" si="1"/>
        <v>0</v>
      </c>
      <c r="E34" s="1327">
        <v>0</v>
      </c>
      <c r="F34" s="1341">
        <v>0</v>
      </c>
      <c r="G34" s="1342">
        <v>0</v>
      </c>
      <c r="H34" s="1341">
        <v>0</v>
      </c>
      <c r="I34" s="1341">
        <v>0</v>
      </c>
      <c r="J34" s="1341">
        <v>0</v>
      </c>
      <c r="K34" s="1341">
        <v>0</v>
      </c>
      <c r="L34" s="1341">
        <v>0</v>
      </c>
      <c r="M34" s="1341">
        <v>0</v>
      </c>
      <c r="N34" s="1341">
        <v>0</v>
      </c>
      <c r="O34" s="1341">
        <v>0</v>
      </c>
      <c r="P34" s="1341">
        <v>0</v>
      </c>
      <c r="Q34" s="1341">
        <v>0</v>
      </c>
      <c r="R34" s="1341">
        <v>0</v>
      </c>
      <c r="S34" s="1341">
        <v>0</v>
      </c>
      <c r="T34" s="1341">
        <v>0</v>
      </c>
      <c r="U34" s="1341">
        <v>0</v>
      </c>
      <c r="V34" s="1341">
        <v>0</v>
      </c>
      <c r="W34" s="1341">
        <v>0</v>
      </c>
      <c r="X34" s="1341">
        <v>0</v>
      </c>
      <c r="Y34" s="1341">
        <v>0</v>
      </c>
      <c r="Z34" s="1341">
        <v>0</v>
      </c>
      <c r="AA34" s="1341">
        <v>0</v>
      </c>
      <c r="AB34" s="1341">
        <v>0</v>
      </c>
      <c r="AC34" s="1341">
        <v>0</v>
      </c>
      <c r="AD34" s="1341">
        <v>0</v>
      </c>
      <c r="AE34" s="1341">
        <v>0</v>
      </c>
      <c r="AF34" s="1341">
        <v>0</v>
      </c>
      <c r="AG34" s="1341">
        <v>0</v>
      </c>
      <c r="AH34" s="1341">
        <v>0</v>
      </c>
      <c r="AI34" s="1341">
        <v>0</v>
      </c>
      <c r="AJ34" s="1341">
        <v>0</v>
      </c>
      <c r="AK34" s="1341">
        <v>0</v>
      </c>
      <c r="AL34" s="1341">
        <v>0</v>
      </c>
      <c r="AM34" s="1343">
        <v>0</v>
      </c>
      <c r="AN34" s="1344">
        <v>0</v>
      </c>
      <c r="AO34" s="1341">
        <v>8858799</v>
      </c>
      <c r="AP34" s="1341">
        <v>222138943</v>
      </c>
      <c r="AQ34" s="1341">
        <v>0</v>
      </c>
      <c r="AR34" s="1341">
        <v>0</v>
      </c>
      <c r="AS34" s="1341">
        <v>0</v>
      </c>
      <c r="AT34" s="1341">
        <v>230997742</v>
      </c>
      <c r="AU34" s="1341">
        <v>230997742</v>
      </c>
      <c r="AV34" s="1341">
        <v>0</v>
      </c>
      <c r="AW34" s="1341">
        <v>230997742</v>
      </c>
      <c r="AX34" s="1341">
        <v>230997742</v>
      </c>
      <c r="AY34" s="1341">
        <v>0</v>
      </c>
      <c r="AZ34" s="1345">
        <v>230997742</v>
      </c>
      <c r="BA34" s="1346">
        <v>230997742</v>
      </c>
      <c r="BC34" s="1331">
        <v>0</v>
      </c>
    </row>
    <row r="35" spans="2:55" ht="20.100000000000001" customHeight="1">
      <c r="B35" s="1332" t="s">
        <v>422</v>
      </c>
      <c r="C35" s="1340" t="s">
        <v>379</v>
      </c>
      <c r="D35" s="1326">
        <f t="shared" si="1"/>
        <v>67763</v>
      </c>
      <c r="E35" s="1327">
        <v>31532</v>
      </c>
      <c r="F35" s="1341">
        <v>26810</v>
      </c>
      <c r="G35" s="1342">
        <v>1472169</v>
      </c>
      <c r="H35" s="1341">
        <v>148778</v>
      </c>
      <c r="I35" s="1341">
        <v>1234745</v>
      </c>
      <c r="J35" s="1341">
        <v>9402883</v>
      </c>
      <c r="K35" s="1341">
        <v>5275379</v>
      </c>
      <c r="L35" s="1341">
        <v>2197652</v>
      </c>
      <c r="M35" s="1341">
        <v>688686</v>
      </c>
      <c r="N35" s="1341">
        <v>13160126</v>
      </c>
      <c r="O35" s="1341">
        <v>2539225</v>
      </c>
      <c r="P35" s="1341">
        <v>3306331</v>
      </c>
      <c r="Q35" s="1341">
        <v>6776196</v>
      </c>
      <c r="R35" s="1341">
        <v>118767</v>
      </c>
      <c r="S35" s="1341">
        <v>3422981</v>
      </c>
      <c r="T35" s="1341">
        <v>3534532</v>
      </c>
      <c r="U35" s="1341">
        <v>368685</v>
      </c>
      <c r="V35" s="1341">
        <v>2417529</v>
      </c>
      <c r="W35" s="1341">
        <v>579107</v>
      </c>
      <c r="X35" s="1341">
        <v>5690932</v>
      </c>
      <c r="Y35" s="1341">
        <v>11002</v>
      </c>
      <c r="Z35" s="1341">
        <v>2678969</v>
      </c>
      <c r="AA35" s="1341">
        <v>178858</v>
      </c>
      <c r="AB35" s="1341">
        <v>1338</v>
      </c>
      <c r="AC35" s="1341">
        <v>798070</v>
      </c>
      <c r="AD35" s="1341">
        <v>3766228</v>
      </c>
      <c r="AE35" s="1341">
        <v>29240</v>
      </c>
      <c r="AF35" s="1341">
        <v>559532</v>
      </c>
      <c r="AG35" s="1341">
        <v>82805</v>
      </c>
      <c r="AH35" s="1341">
        <v>0</v>
      </c>
      <c r="AI35" s="1341">
        <v>512079</v>
      </c>
      <c r="AJ35" s="1341">
        <v>134816</v>
      </c>
      <c r="AK35" s="1341">
        <v>0</v>
      </c>
      <c r="AL35" s="1341">
        <v>183181</v>
      </c>
      <c r="AM35" s="1343">
        <v>71396926</v>
      </c>
      <c r="AN35" s="1344">
        <v>0</v>
      </c>
      <c r="AO35" s="1341">
        <v>43417991</v>
      </c>
      <c r="AP35" s="1341">
        <v>131842276</v>
      </c>
      <c r="AQ35" s="1341">
        <v>0</v>
      </c>
      <c r="AR35" s="1341">
        <v>0</v>
      </c>
      <c r="AS35" s="1341">
        <v>0</v>
      </c>
      <c r="AT35" s="1341">
        <v>175260267</v>
      </c>
      <c r="AU35" s="1341">
        <v>246657193</v>
      </c>
      <c r="AV35" s="1341">
        <v>3343380</v>
      </c>
      <c r="AW35" s="1341">
        <v>178603647</v>
      </c>
      <c r="AX35" s="1341">
        <v>250000573</v>
      </c>
      <c r="AY35" s="1341">
        <v>-4769656</v>
      </c>
      <c r="AZ35" s="1345">
        <v>173833991</v>
      </c>
      <c r="BA35" s="1346">
        <v>245230917</v>
      </c>
      <c r="BC35" s="1331">
        <v>99295</v>
      </c>
    </row>
    <row r="36" spans="2:55" ht="20.100000000000001" customHeight="1">
      <c r="B36" s="1332" t="s">
        <v>423</v>
      </c>
      <c r="C36" s="1340" t="s">
        <v>380</v>
      </c>
      <c r="D36" s="1326">
        <f t="shared" si="1"/>
        <v>10233</v>
      </c>
      <c r="E36" s="1327">
        <v>0</v>
      </c>
      <c r="F36" s="1341">
        <v>0</v>
      </c>
      <c r="G36" s="1342">
        <v>0</v>
      </c>
      <c r="H36" s="1341">
        <v>0</v>
      </c>
      <c r="I36" s="1341">
        <v>470</v>
      </c>
      <c r="J36" s="1341">
        <v>2382</v>
      </c>
      <c r="K36" s="1341">
        <v>0</v>
      </c>
      <c r="L36" s="1341">
        <v>0</v>
      </c>
      <c r="M36" s="1341">
        <v>289</v>
      </c>
      <c r="N36" s="1341">
        <v>0</v>
      </c>
      <c r="O36" s="1341">
        <v>0</v>
      </c>
      <c r="P36" s="1341">
        <v>0</v>
      </c>
      <c r="Q36" s="1341">
        <v>0</v>
      </c>
      <c r="R36" s="1341">
        <v>0</v>
      </c>
      <c r="S36" s="1341">
        <v>0</v>
      </c>
      <c r="T36" s="1341">
        <v>0</v>
      </c>
      <c r="U36" s="1341">
        <v>0</v>
      </c>
      <c r="V36" s="1341">
        <v>461</v>
      </c>
      <c r="W36" s="1341">
        <v>183</v>
      </c>
      <c r="X36" s="1341">
        <v>176</v>
      </c>
      <c r="Y36" s="1341">
        <v>1539</v>
      </c>
      <c r="Z36" s="1341">
        <v>22990</v>
      </c>
      <c r="AA36" s="1341">
        <v>13558</v>
      </c>
      <c r="AB36" s="1341">
        <v>842</v>
      </c>
      <c r="AC36" s="1341">
        <v>36073</v>
      </c>
      <c r="AD36" s="1341">
        <v>23595</v>
      </c>
      <c r="AE36" s="1341">
        <v>1934</v>
      </c>
      <c r="AF36" s="1341">
        <v>3096</v>
      </c>
      <c r="AG36" s="1341">
        <v>13170983</v>
      </c>
      <c r="AH36" s="1341">
        <v>815</v>
      </c>
      <c r="AI36" s="1341">
        <v>4001</v>
      </c>
      <c r="AJ36" s="1341">
        <v>14261</v>
      </c>
      <c r="AK36" s="1341">
        <v>0</v>
      </c>
      <c r="AL36" s="1341">
        <v>1644</v>
      </c>
      <c r="AM36" s="1343">
        <v>13309525</v>
      </c>
      <c r="AN36" s="1344">
        <v>3638285</v>
      </c>
      <c r="AO36" s="1341">
        <v>100253251</v>
      </c>
      <c r="AP36" s="1341">
        <v>332883223</v>
      </c>
      <c r="AQ36" s="1341">
        <v>0</v>
      </c>
      <c r="AR36" s="1341">
        <v>0</v>
      </c>
      <c r="AS36" s="1341">
        <v>0</v>
      </c>
      <c r="AT36" s="1341">
        <v>436774759</v>
      </c>
      <c r="AU36" s="1341">
        <v>450084284</v>
      </c>
      <c r="AV36" s="1341">
        <v>6223480</v>
      </c>
      <c r="AW36" s="1341">
        <v>442998239</v>
      </c>
      <c r="AX36" s="1341">
        <v>456307764</v>
      </c>
      <c r="AY36" s="1341">
        <v>-1821303</v>
      </c>
      <c r="AZ36" s="1345">
        <v>441176936</v>
      </c>
      <c r="BA36" s="1346">
        <v>454486461</v>
      </c>
      <c r="BC36" s="1331">
        <v>10233</v>
      </c>
    </row>
    <row r="37" spans="2:55" ht="20.100000000000001" customHeight="1">
      <c r="B37" s="1332" t="s">
        <v>424</v>
      </c>
      <c r="C37" s="1340" t="s">
        <v>381</v>
      </c>
      <c r="D37" s="1326">
        <f t="shared" si="1"/>
        <v>2313</v>
      </c>
      <c r="E37" s="1327">
        <v>48058</v>
      </c>
      <c r="F37" s="1341">
        <v>29430</v>
      </c>
      <c r="G37" s="1342">
        <v>197626</v>
      </c>
      <c r="H37" s="1341">
        <v>39847</v>
      </c>
      <c r="I37" s="1341">
        <v>174164</v>
      </c>
      <c r="J37" s="1341">
        <v>202909</v>
      </c>
      <c r="K37" s="1341">
        <v>957895</v>
      </c>
      <c r="L37" s="1341">
        <v>76152</v>
      </c>
      <c r="M37" s="1341">
        <v>66674</v>
      </c>
      <c r="N37" s="1341">
        <v>244072</v>
      </c>
      <c r="O37" s="1341">
        <v>269867</v>
      </c>
      <c r="P37" s="1341">
        <v>261711</v>
      </c>
      <c r="Q37" s="1341">
        <v>65337</v>
      </c>
      <c r="R37" s="1341">
        <v>2538</v>
      </c>
      <c r="S37" s="1341">
        <v>20321</v>
      </c>
      <c r="T37" s="1341">
        <v>140939</v>
      </c>
      <c r="U37" s="1341">
        <v>3994</v>
      </c>
      <c r="V37" s="1341">
        <v>132107</v>
      </c>
      <c r="W37" s="1341">
        <v>440341</v>
      </c>
      <c r="X37" s="1341">
        <v>334573</v>
      </c>
      <c r="Y37" s="1341">
        <v>351715</v>
      </c>
      <c r="Z37" s="1341">
        <v>444527</v>
      </c>
      <c r="AA37" s="1341">
        <v>969742</v>
      </c>
      <c r="AB37" s="1341">
        <v>149638</v>
      </c>
      <c r="AC37" s="1341">
        <v>716711</v>
      </c>
      <c r="AD37" s="1341">
        <v>288817</v>
      </c>
      <c r="AE37" s="1341">
        <v>1194</v>
      </c>
      <c r="AF37" s="1341">
        <v>362096</v>
      </c>
      <c r="AG37" s="1341">
        <v>663298</v>
      </c>
      <c r="AH37" s="1341">
        <v>0</v>
      </c>
      <c r="AI37" s="1341">
        <v>789937</v>
      </c>
      <c r="AJ37" s="1341">
        <v>1611680</v>
      </c>
      <c r="AK37" s="1341">
        <v>0</v>
      </c>
      <c r="AL37" s="1341">
        <v>14709</v>
      </c>
      <c r="AM37" s="1343">
        <v>10074932</v>
      </c>
      <c r="AN37" s="1344">
        <v>0</v>
      </c>
      <c r="AO37" s="1341">
        <v>35270476</v>
      </c>
      <c r="AP37" s="1341">
        <v>0</v>
      </c>
      <c r="AQ37" s="1341">
        <v>0</v>
      </c>
      <c r="AR37" s="1341">
        <v>0</v>
      </c>
      <c r="AS37" s="1341">
        <v>0</v>
      </c>
      <c r="AT37" s="1341">
        <v>35270476</v>
      </c>
      <c r="AU37" s="1341">
        <v>45345408</v>
      </c>
      <c r="AV37" s="1341">
        <v>1661036</v>
      </c>
      <c r="AW37" s="1341">
        <v>36931512</v>
      </c>
      <c r="AX37" s="1341">
        <v>47006444</v>
      </c>
      <c r="AY37" s="1341">
        <v>-785506</v>
      </c>
      <c r="AZ37" s="1345">
        <v>36146006</v>
      </c>
      <c r="BA37" s="1346">
        <v>46220938</v>
      </c>
      <c r="BC37" s="1331">
        <v>50371</v>
      </c>
    </row>
    <row r="38" spans="2:55" ht="20.100000000000001" customHeight="1">
      <c r="B38" s="1332" t="s">
        <v>425</v>
      </c>
      <c r="C38" s="1340" t="s">
        <v>382</v>
      </c>
      <c r="D38" s="1326">
        <f t="shared" si="1"/>
        <v>1031032</v>
      </c>
      <c r="E38" s="1327">
        <v>134319</v>
      </c>
      <c r="F38" s="1341">
        <v>499387</v>
      </c>
      <c r="G38" s="1342">
        <v>5154033</v>
      </c>
      <c r="H38" s="1341">
        <v>633375</v>
      </c>
      <c r="I38" s="1341">
        <v>5610492</v>
      </c>
      <c r="J38" s="1341">
        <v>4749742</v>
      </c>
      <c r="K38" s="1341">
        <v>12401825</v>
      </c>
      <c r="L38" s="1341">
        <v>3300526</v>
      </c>
      <c r="M38" s="1341">
        <v>1020606</v>
      </c>
      <c r="N38" s="1341">
        <v>13700284</v>
      </c>
      <c r="O38" s="1341">
        <v>6341984</v>
      </c>
      <c r="P38" s="1341">
        <v>4283531</v>
      </c>
      <c r="Q38" s="1341">
        <v>3373780</v>
      </c>
      <c r="R38" s="1341">
        <v>64628</v>
      </c>
      <c r="S38" s="1341">
        <v>1425302</v>
      </c>
      <c r="T38" s="1341">
        <v>5048068</v>
      </c>
      <c r="U38" s="1341">
        <v>203777</v>
      </c>
      <c r="V38" s="1341">
        <v>4427237</v>
      </c>
      <c r="W38" s="1341">
        <v>24834514</v>
      </c>
      <c r="X38" s="1341">
        <v>16213273</v>
      </c>
      <c r="Y38" s="1341">
        <v>3095563</v>
      </c>
      <c r="Z38" s="1341">
        <v>31467824</v>
      </c>
      <c r="AA38" s="1341">
        <v>29695957</v>
      </c>
      <c r="AB38" s="1341">
        <v>5934742</v>
      </c>
      <c r="AC38" s="1341">
        <v>59946918</v>
      </c>
      <c r="AD38" s="1341">
        <v>20180623</v>
      </c>
      <c r="AE38" s="1341">
        <v>7153599</v>
      </c>
      <c r="AF38" s="1341">
        <v>8872233</v>
      </c>
      <c r="AG38" s="1341">
        <v>16139236</v>
      </c>
      <c r="AH38" s="1341">
        <v>2728176</v>
      </c>
      <c r="AI38" s="1341">
        <v>27234883</v>
      </c>
      <c r="AJ38" s="1341">
        <v>7776381</v>
      </c>
      <c r="AK38" s="1341">
        <v>0</v>
      </c>
      <c r="AL38" s="1341">
        <v>162013</v>
      </c>
      <c r="AM38" s="1343">
        <v>334839863</v>
      </c>
      <c r="AN38" s="1344">
        <v>454511</v>
      </c>
      <c r="AO38" s="1341">
        <v>34468486</v>
      </c>
      <c r="AP38" s="1341">
        <v>0</v>
      </c>
      <c r="AQ38" s="1341">
        <v>3914904</v>
      </c>
      <c r="AR38" s="1341">
        <v>22223977</v>
      </c>
      <c r="AS38" s="1341">
        <v>0</v>
      </c>
      <c r="AT38" s="1341">
        <v>61061878</v>
      </c>
      <c r="AU38" s="1341">
        <v>395901741</v>
      </c>
      <c r="AV38" s="1341">
        <v>8017791</v>
      </c>
      <c r="AW38" s="1341">
        <v>69079669</v>
      </c>
      <c r="AX38" s="1341">
        <v>403919532</v>
      </c>
      <c r="AY38" s="1341">
        <v>-6929408</v>
      </c>
      <c r="AZ38" s="1345">
        <v>62150261</v>
      </c>
      <c r="BA38" s="1346">
        <v>396990124</v>
      </c>
      <c r="BC38" s="1331">
        <v>1165351</v>
      </c>
    </row>
    <row r="39" spans="2:55" ht="20.100000000000001" customHeight="1">
      <c r="B39" s="1332" t="s">
        <v>426</v>
      </c>
      <c r="C39" s="1340" t="s">
        <v>383</v>
      </c>
      <c r="D39" s="1326">
        <f t="shared" si="1"/>
        <v>14759</v>
      </c>
      <c r="E39" s="1327">
        <v>23802</v>
      </c>
      <c r="F39" s="1341">
        <v>1995</v>
      </c>
      <c r="G39" s="1342">
        <v>19258</v>
      </c>
      <c r="H39" s="1341">
        <v>3518</v>
      </c>
      <c r="I39" s="1341">
        <v>22061</v>
      </c>
      <c r="J39" s="1341">
        <v>11778</v>
      </c>
      <c r="K39" s="1341">
        <v>44714</v>
      </c>
      <c r="L39" s="1341">
        <v>6644</v>
      </c>
      <c r="M39" s="1341">
        <v>6351</v>
      </c>
      <c r="N39" s="1341">
        <v>79781</v>
      </c>
      <c r="O39" s="1341">
        <v>18283</v>
      </c>
      <c r="P39" s="1341">
        <v>11257</v>
      </c>
      <c r="Q39" s="1341">
        <v>11965</v>
      </c>
      <c r="R39" s="1341">
        <v>189</v>
      </c>
      <c r="S39" s="1341">
        <v>4374</v>
      </c>
      <c r="T39" s="1341">
        <v>13568</v>
      </c>
      <c r="U39" s="1341">
        <v>405</v>
      </c>
      <c r="V39" s="1341">
        <v>22617</v>
      </c>
      <c r="W39" s="1341">
        <v>148893</v>
      </c>
      <c r="X39" s="1341">
        <v>19366</v>
      </c>
      <c r="Y39" s="1341">
        <v>6655</v>
      </c>
      <c r="Z39" s="1341">
        <v>585884</v>
      </c>
      <c r="AA39" s="1341">
        <v>60581</v>
      </c>
      <c r="AB39" s="1341">
        <v>284887</v>
      </c>
      <c r="AC39" s="1341">
        <v>137500</v>
      </c>
      <c r="AD39" s="1341">
        <v>1239021</v>
      </c>
      <c r="AE39" s="1341">
        <v>63680</v>
      </c>
      <c r="AF39" s="1341">
        <v>211705</v>
      </c>
      <c r="AG39" s="1341">
        <v>3275991</v>
      </c>
      <c r="AH39" s="1341">
        <v>138815</v>
      </c>
      <c r="AI39" s="1341">
        <v>537872</v>
      </c>
      <c r="AJ39" s="1341">
        <v>2202006</v>
      </c>
      <c r="AK39" s="1341">
        <v>0</v>
      </c>
      <c r="AL39" s="1341">
        <v>9095</v>
      </c>
      <c r="AM39" s="1343">
        <v>9239270</v>
      </c>
      <c r="AN39" s="1344">
        <v>77695786</v>
      </c>
      <c r="AO39" s="1341">
        <v>243002923</v>
      </c>
      <c r="AP39" s="1341">
        <v>0</v>
      </c>
      <c r="AQ39" s="1341">
        <v>0</v>
      </c>
      <c r="AR39" s="1341">
        <v>0</v>
      </c>
      <c r="AS39" s="1341">
        <v>0</v>
      </c>
      <c r="AT39" s="1341">
        <v>320698709</v>
      </c>
      <c r="AU39" s="1341">
        <v>329937979</v>
      </c>
      <c r="AV39" s="1341">
        <v>28687868</v>
      </c>
      <c r="AW39" s="1341">
        <v>349386577</v>
      </c>
      <c r="AX39" s="1341">
        <v>358625847</v>
      </c>
      <c r="AY39" s="1341">
        <v>-23602501</v>
      </c>
      <c r="AZ39" s="1345">
        <v>325784076</v>
      </c>
      <c r="BA39" s="1346">
        <v>335023346</v>
      </c>
      <c r="BC39" s="1331">
        <v>38561</v>
      </c>
    </row>
    <row r="40" spans="2:55" ht="20.100000000000001" customHeight="1">
      <c r="B40" s="1332" t="s">
        <v>427</v>
      </c>
      <c r="C40" s="1340" t="s">
        <v>384</v>
      </c>
      <c r="D40" s="1326">
        <f t="shared" si="1"/>
        <v>124813</v>
      </c>
      <c r="E40" s="1327">
        <v>84228</v>
      </c>
      <c r="F40" s="1341">
        <v>53176</v>
      </c>
      <c r="G40" s="1342">
        <v>672645</v>
      </c>
      <c r="H40" s="1341">
        <v>98864</v>
      </c>
      <c r="I40" s="1341">
        <v>535814</v>
      </c>
      <c r="J40" s="1341">
        <v>201584</v>
      </c>
      <c r="K40" s="1341">
        <v>232611</v>
      </c>
      <c r="L40" s="1341">
        <v>244923</v>
      </c>
      <c r="M40" s="1341">
        <v>72514</v>
      </c>
      <c r="N40" s="1341">
        <v>830304</v>
      </c>
      <c r="O40" s="1341">
        <v>734748</v>
      </c>
      <c r="P40" s="1341">
        <v>508819</v>
      </c>
      <c r="Q40" s="1341">
        <v>408262</v>
      </c>
      <c r="R40" s="1341">
        <v>8787</v>
      </c>
      <c r="S40" s="1341">
        <v>166562</v>
      </c>
      <c r="T40" s="1341">
        <v>421240</v>
      </c>
      <c r="U40" s="1341">
        <v>17062</v>
      </c>
      <c r="V40" s="1341">
        <v>416212</v>
      </c>
      <c r="W40" s="1341">
        <v>511768</v>
      </c>
      <c r="X40" s="1341">
        <v>550169</v>
      </c>
      <c r="Y40" s="1341">
        <v>466516</v>
      </c>
      <c r="Z40" s="1341">
        <v>9952573</v>
      </c>
      <c r="AA40" s="1341">
        <v>4379839</v>
      </c>
      <c r="AB40" s="1341">
        <v>395030</v>
      </c>
      <c r="AC40" s="1341">
        <v>2711348</v>
      </c>
      <c r="AD40" s="1341">
        <v>1720859</v>
      </c>
      <c r="AE40" s="1341">
        <v>1079247</v>
      </c>
      <c r="AF40" s="1341">
        <v>2872333</v>
      </c>
      <c r="AG40" s="1341">
        <v>3753545</v>
      </c>
      <c r="AH40" s="1341">
        <v>782646</v>
      </c>
      <c r="AI40" s="1341">
        <v>1560384</v>
      </c>
      <c r="AJ40" s="1341">
        <v>1838833</v>
      </c>
      <c r="AK40" s="1341">
        <v>0</v>
      </c>
      <c r="AL40" s="1341">
        <v>4773</v>
      </c>
      <c r="AM40" s="1343">
        <v>38413031</v>
      </c>
      <c r="AN40" s="1344">
        <v>0</v>
      </c>
      <c r="AO40" s="1341">
        <v>0</v>
      </c>
      <c r="AP40" s="1341">
        <v>0</v>
      </c>
      <c r="AQ40" s="1341">
        <v>0</v>
      </c>
      <c r="AR40" s="1341">
        <v>0</v>
      </c>
      <c r="AS40" s="1341">
        <v>0</v>
      </c>
      <c r="AT40" s="1341">
        <v>0</v>
      </c>
      <c r="AU40" s="1341">
        <v>38413031</v>
      </c>
      <c r="AV40" s="1341">
        <v>0</v>
      </c>
      <c r="AW40" s="1341">
        <v>0</v>
      </c>
      <c r="AX40" s="1341">
        <v>38413031</v>
      </c>
      <c r="AY40" s="1341">
        <v>0</v>
      </c>
      <c r="AZ40" s="1345">
        <v>0</v>
      </c>
      <c r="BA40" s="1346">
        <v>38413031</v>
      </c>
      <c r="BC40" s="1331">
        <v>209041</v>
      </c>
    </row>
    <row r="41" spans="2:55" ht="20.100000000000001" customHeight="1">
      <c r="B41" s="1332" t="s">
        <v>428</v>
      </c>
      <c r="C41" s="1340" t="s">
        <v>385</v>
      </c>
      <c r="D41" s="1326">
        <f t="shared" si="1"/>
        <v>81320</v>
      </c>
      <c r="E41" s="1327">
        <v>8555</v>
      </c>
      <c r="F41" s="1341">
        <v>7598</v>
      </c>
      <c r="G41" s="1342">
        <v>83747</v>
      </c>
      <c r="H41" s="1341">
        <v>9031</v>
      </c>
      <c r="I41" s="1341">
        <v>110065</v>
      </c>
      <c r="J41" s="1341">
        <v>17863</v>
      </c>
      <c r="K41" s="1341">
        <v>93060</v>
      </c>
      <c r="L41" s="1341">
        <v>47793</v>
      </c>
      <c r="M41" s="1341">
        <v>25106</v>
      </c>
      <c r="N41" s="1341">
        <v>207146</v>
      </c>
      <c r="O41" s="1341">
        <v>45048</v>
      </c>
      <c r="P41" s="1341">
        <v>52801</v>
      </c>
      <c r="Q41" s="1341">
        <v>18653</v>
      </c>
      <c r="R41" s="1341">
        <v>194</v>
      </c>
      <c r="S41" s="1341">
        <v>2430</v>
      </c>
      <c r="T41" s="1341">
        <v>38899</v>
      </c>
      <c r="U41" s="1341">
        <v>812</v>
      </c>
      <c r="V41" s="1341">
        <v>50807</v>
      </c>
      <c r="W41" s="1341">
        <v>255399</v>
      </c>
      <c r="X41" s="1341">
        <v>54123</v>
      </c>
      <c r="Y41" s="1341">
        <v>31707</v>
      </c>
      <c r="Z41" s="1341">
        <v>394572</v>
      </c>
      <c r="AA41" s="1341">
        <v>74121</v>
      </c>
      <c r="AB41" s="1341">
        <v>140841</v>
      </c>
      <c r="AC41" s="1341">
        <v>198501</v>
      </c>
      <c r="AD41" s="1341">
        <v>292582</v>
      </c>
      <c r="AE41" s="1341">
        <v>5263</v>
      </c>
      <c r="AF41" s="1341">
        <v>261413</v>
      </c>
      <c r="AG41" s="1341">
        <v>120399</v>
      </c>
      <c r="AH41" s="1341">
        <v>9674</v>
      </c>
      <c r="AI41" s="1341">
        <v>130879</v>
      </c>
      <c r="AJ41" s="1341">
        <v>54020</v>
      </c>
      <c r="AK41" s="1341">
        <v>0</v>
      </c>
      <c r="AL41" s="1341">
        <v>0</v>
      </c>
      <c r="AM41" s="1343">
        <v>2924422</v>
      </c>
      <c r="AN41" s="1359">
        <v>0</v>
      </c>
      <c r="AO41" s="1360">
        <v>125056</v>
      </c>
      <c r="AP41" s="1360">
        <v>0</v>
      </c>
      <c r="AQ41" s="1360">
        <v>0</v>
      </c>
      <c r="AR41" s="1360">
        <v>0</v>
      </c>
      <c r="AS41" s="1360">
        <v>0</v>
      </c>
      <c r="AT41" s="1360">
        <v>125056</v>
      </c>
      <c r="AU41" s="1360">
        <v>3049478</v>
      </c>
      <c r="AV41" s="1360">
        <v>1279301</v>
      </c>
      <c r="AW41" s="1360">
        <v>1404357</v>
      </c>
      <c r="AX41" s="1360">
        <v>4328779</v>
      </c>
      <c r="AY41" s="1360">
        <v>0</v>
      </c>
      <c r="AZ41" s="1361">
        <v>1404357</v>
      </c>
      <c r="BA41" s="1362">
        <v>4328779</v>
      </c>
      <c r="BC41" s="1331">
        <v>89875</v>
      </c>
    </row>
    <row r="42" spans="2:55" ht="20.100000000000001" customHeight="1">
      <c r="B42" s="1363" t="s">
        <v>901</v>
      </c>
      <c r="C42" s="1364" t="s">
        <v>430</v>
      </c>
      <c r="D42" s="1365">
        <f t="shared" si="1"/>
        <v>46290518</v>
      </c>
      <c r="E42" s="1366">
        <v>12401542</v>
      </c>
      <c r="F42" s="1367">
        <v>8934349</v>
      </c>
      <c r="G42" s="1368">
        <v>228069998</v>
      </c>
      <c r="H42" s="1367">
        <v>30449296</v>
      </c>
      <c r="I42" s="1367">
        <v>138620727</v>
      </c>
      <c r="J42" s="1367">
        <v>71143609</v>
      </c>
      <c r="K42" s="1367">
        <v>345327339</v>
      </c>
      <c r="L42" s="1367">
        <v>41087917</v>
      </c>
      <c r="M42" s="1367">
        <v>39514511</v>
      </c>
      <c r="N42" s="1367">
        <v>194955701</v>
      </c>
      <c r="O42" s="1367">
        <v>93777519</v>
      </c>
      <c r="P42" s="1367">
        <v>102693869</v>
      </c>
      <c r="Q42" s="1367">
        <v>71423120</v>
      </c>
      <c r="R42" s="1367">
        <v>1503866</v>
      </c>
      <c r="S42" s="1367">
        <v>23921941</v>
      </c>
      <c r="T42" s="1367">
        <v>152481169</v>
      </c>
      <c r="U42" s="1367">
        <v>3847152</v>
      </c>
      <c r="V42" s="1367">
        <v>105191328</v>
      </c>
      <c r="W42" s="1367">
        <v>268579375</v>
      </c>
      <c r="X42" s="1367">
        <v>82043923</v>
      </c>
      <c r="Y42" s="1367">
        <v>19599655</v>
      </c>
      <c r="Z42" s="1367">
        <v>240462236</v>
      </c>
      <c r="AA42" s="1367">
        <v>108418372</v>
      </c>
      <c r="AB42" s="1367">
        <v>60352993</v>
      </c>
      <c r="AC42" s="1367">
        <v>238545096</v>
      </c>
      <c r="AD42" s="1367">
        <v>83833902</v>
      </c>
      <c r="AE42" s="1367">
        <v>44464846</v>
      </c>
      <c r="AF42" s="1367">
        <v>53713485</v>
      </c>
      <c r="AG42" s="1367">
        <v>177761079</v>
      </c>
      <c r="AH42" s="1367">
        <v>22547715</v>
      </c>
      <c r="AI42" s="1367">
        <v>160140437</v>
      </c>
      <c r="AJ42" s="1367">
        <v>133310520</v>
      </c>
      <c r="AK42" s="1367">
        <v>38413031</v>
      </c>
      <c r="AL42" s="1367">
        <v>3971183</v>
      </c>
      <c r="AM42" s="1369">
        <v>3447793319</v>
      </c>
      <c r="AN42" s="1370">
        <v>129381594</v>
      </c>
      <c r="AO42" s="1371">
        <v>1821862157</v>
      </c>
      <c r="AP42" s="1371">
        <v>691389426</v>
      </c>
      <c r="AQ42" s="1371">
        <v>192221226</v>
      </c>
      <c r="AR42" s="1371">
        <v>686996814</v>
      </c>
      <c r="AS42" s="1371">
        <v>20108637</v>
      </c>
      <c r="AT42" s="1371">
        <v>3541959854</v>
      </c>
      <c r="AU42" s="1371">
        <v>6989753173</v>
      </c>
      <c r="AV42" s="1371">
        <v>2272584001</v>
      </c>
      <c r="AW42" s="1371">
        <v>5814543855</v>
      </c>
      <c r="AX42" s="1371">
        <v>9262337174</v>
      </c>
      <c r="AY42" s="1371">
        <v>-2099649562</v>
      </c>
      <c r="AZ42" s="1372">
        <v>3714894293</v>
      </c>
      <c r="BA42" s="1373">
        <v>7162687612</v>
      </c>
      <c r="BC42" s="1374">
        <v>58692060</v>
      </c>
    </row>
    <row r="43" spans="2:55" ht="20.100000000000001" customHeight="1">
      <c r="B43" s="1332" t="s">
        <v>902</v>
      </c>
      <c r="C43" s="1340" t="s">
        <v>432</v>
      </c>
      <c r="D43" s="1326">
        <f t="shared" si="1"/>
        <v>138113</v>
      </c>
      <c r="E43" s="1327">
        <v>160839</v>
      </c>
      <c r="F43" s="1341">
        <v>984821</v>
      </c>
      <c r="G43" s="1342">
        <v>4718862</v>
      </c>
      <c r="H43" s="1341">
        <v>687800</v>
      </c>
      <c r="I43" s="1341">
        <v>3992963</v>
      </c>
      <c r="J43" s="1341">
        <v>2313016</v>
      </c>
      <c r="K43" s="1341">
        <v>1809762</v>
      </c>
      <c r="L43" s="1341">
        <v>1434949</v>
      </c>
      <c r="M43" s="1341">
        <v>469057</v>
      </c>
      <c r="N43" s="1341">
        <v>4326751</v>
      </c>
      <c r="O43" s="1341">
        <v>3508774</v>
      </c>
      <c r="P43" s="1341">
        <v>2332622</v>
      </c>
      <c r="Q43" s="1341">
        <v>2473365</v>
      </c>
      <c r="R43" s="1341">
        <v>64342</v>
      </c>
      <c r="S43" s="1341">
        <v>664444</v>
      </c>
      <c r="T43" s="1341">
        <v>3133116</v>
      </c>
      <c r="U43" s="1341">
        <v>118161</v>
      </c>
      <c r="V43" s="1341">
        <v>3685759</v>
      </c>
      <c r="W43" s="1341">
        <v>7828217</v>
      </c>
      <c r="X43" s="1341">
        <v>1395837</v>
      </c>
      <c r="Y43" s="1341">
        <v>1364725</v>
      </c>
      <c r="Z43" s="1341">
        <v>19553632</v>
      </c>
      <c r="AA43" s="1341">
        <v>8411883</v>
      </c>
      <c r="AB43" s="1341">
        <v>941239</v>
      </c>
      <c r="AC43" s="1341">
        <v>8141233</v>
      </c>
      <c r="AD43" s="1341">
        <v>15109609</v>
      </c>
      <c r="AE43" s="1341">
        <v>3135685</v>
      </c>
      <c r="AF43" s="1341">
        <v>2362081</v>
      </c>
      <c r="AG43" s="1341">
        <v>6388643</v>
      </c>
      <c r="AH43" s="1341">
        <v>1474086</v>
      </c>
      <c r="AI43" s="1341">
        <v>8051981</v>
      </c>
      <c r="AJ43" s="1341">
        <v>8164860</v>
      </c>
      <c r="AK43" s="1341">
        <v>0</v>
      </c>
      <c r="AL43" s="1341">
        <v>40367</v>
      </c>
      <c r="AM43" s="1343">
        <v>129381594</v>
      </c>
      <c r="AN43" s="1312"/>
      <c r="AO43" s="1313"/>
      <c r="AP43" s="1313"/>
      <c r="AQ43" s="1313"/>
      <c r="AR43" s="1313"/>
      <c r="AS43" s="1313"/>
      <c r="AT43" s="1313"/>
      <c r="AU43" s="1313"/>
      <c r="AV43" s="1313"/>
      <c r="AW43" s="1313"/>
      <c r="AX43" s="1313"/>
      <c r="AY43" s="1313"/>
      <c r="AZ43" s="1313"/>
      <c r="BA43" s="1313"/>
      <c r="BC43" s="1331">
        <v>298952</v>
      </c>
    </row>
    <row r="44" spans="2:55" ht="20.100000000000001" customHeight="1">
      <c r="B44" s="1332" t="s">
        <v>903</v>
      </c>
      <c r="C44" s="1340" t="s">
        <v>24</v>
      </c>
      <c r="D44" s="1326">
        <f t="shared" si="1"/>
        <v>7630383</v>
      </c>
      <c r="E44" s="1327">
        <v>2858595</v>
      </c>
      <c r="F44" s="1341">
        <v>2486733</v>
      </c>
      <c r="G44" s="1342">
        <v>57005036</v>
      </c>
      <c r="H44" s="1341">
        <v>10346945</v>
      </c>
      <c r="I44" s="1341">
        <v>39732854</v>
      </c>
      <c r="J44" s="1341">
        <v>13911102</v>
      </c>
      <c r="K44" s="1341">
        <v>8629018</v>
      </c>
      <c r="L44" s="1341">
        <v>15650777</v>
      </c>
      <c r="M44" s="1341">
        <v>4827378</v>
      </c>
      <c r="N44" s="1341">
        <v>14860771</v>
      </c>
      <c r="O44" s="1341">
        <v>42702400</v>
      </c>
      <c r="P44" s="1341">
        <v>33327347</v>
      </c>
      <c r="Q44" s="1341">
        <v>22604161</v>
      </c>
      <c r="R44" s="1341">
        <v>380526</v>
      </c>
      <c r="S44" s="1341">
        <v>6069404</v>
      </c>
      <c r="T44" s="1341">
        <v>26619895</v>
      </c>
      <c r="U44" s="1341">
        <v>1570749</v>
      </c>
      <c r="V44" s="1341">
        <v>43817342</v>
      </c>
      <c r="W44" s="1341">
        <v>171479886</v>
      </c>
      <c r="X44" s="1341">
        <v>12346534</v>
      </c>
      <c r="Y44" s="1341">
        <v>22204384</v>
      </c>
      <c r="Z44" s="1341">
        <v>344677450</v>
      </c>
      <c r="AA44" s="1341">
        <v>88387808</v>
      </c>
      <c r="AB44" s="1341">
        <v>10704324</v>
      </c>
      <c r="AC44" s="1341">
        <v>148671077</v>
      </c>
      <c r="AD44" s="1341">
        <v>53079767</v>
      </c>
      <c r="AE44" s="1341">
        <v>99710747</v>
      </c>
      <c r="AF44" s="1341">
        <v>152007521</v>
      </c>
      <c r="AG44" s="1341">
        <v>217520062</v>
      </c>
      <c r="AH44" s="1341">
        <v>27627437</v>
      </c>
      <c r="AI44" s="1341">
        <v>115234563</v>
      </c>
      <c r="AJ44" s="1341">
        <v>93563238</v>
      </c>
      <c r="AK44" s="1341">
        <v>0</v>
      </c>
      <c r="AL44" s="1341">
        <v>110237</v>
      </c>
      <c r="AM44" s="1343">
        <v>1912356451</v>
      </c>
      <c r="AN44" s="1375"/>
      <c r="AO44" s="1341"/>
      <c r="AP44" s="1341"/>
      <c r="AQ44" s="1341"/>
      <c r="AR44" s="1341"/>
      <c r="AS44" s="1341"/>
      <c r="AT44" s="1341"/>
      <c r="AU44" s="1341"/>
      <c r="AV44" s="1341"/>
      <c r="AW44" s="1341"/>
      <c r="AX44" s="1341"/>
      <c r="AY44" s="1341"/>
      <c r="AZ44" s="1341"/>
      <c r="BA44" s="1341"/>
      <c r="BC44" s="1331">
        <v>10488978</v>
      </c>
    </row>
    <row r="45" spans="2:55" ht="20.100000000000001" customHeight="1">
      <c r="B45" s="1332" t="s">
        <v>904</v>
      </c>
      <c r="C45" s="1340" t="s">
        <v>435</v>
      </c>
      <c r="D45" s="1326">
        <f t="shared" si="1"/>
        <v>27152683</v>
      </c>
      <c r="E45" s="1327">
        <v>6321282</v>
      </c>
      <c r="F45" s="1341">
        <v>1054407</v>
      </c>
      <c r="G45" s="1342">
        <v>27341054</v>
      </c>
      <c r="H45" s="1341">
        <v>603419</v>
      </c>
      <c r="I45" s="1341">
        <v>13463257</v>
      </c>
      <c r="J45" s="1341">
        <v>8932674</v>
      </c>
      <c r="K45" s="1341">
        <v>7423308</v>
      </c>
      <c r="L45" s="1341">
        <v>5406346</v>
      </c>
      <c r="M45" s="1341">
        <v>2157274</v>
      </c>
      <c r="N45" s="1341">
        <v>2891507</v>
      </c>
      <c r="O45" s="1341">
        <v>6824713</v>
      </c>
      <c r="P45" s="1341">
        <v>7120455</v>
      </c>
      <c r="Q45" s="1341">
        <v>1578740</v>
      </c>
      <c r="R45" s="1341">
        <v>48704</v>
      </c>
      <c r="S45" s="1341">
        <v>373696</v>
      </c>
      <c r="T45" s="1341">
        <v>2014699</v>
      </c>
      <c r="U45" s="1341">
        <v>302835</v>
      </c>
      <c r="V45" s="1341">
        <v>10142689</v>
      </c>
      <c r="W45" s="1341">
        <v>-1175522</v>
      </c>
      <c r="X45" s="1341">
        <v>3856584</v>
      </c>
      <c r="Y45" s="1341">
        <v>5177918</v>
      </c>
      <c r="Z45" s="1341">
        <v>147386219</v>
      </c>
      <c r="AA45" s="1341">
        <v>60193374</v>
      </c>
      <c r="AB45" s="1341">
        <v>181903694</v>
      </c>
      <c r="AC45" s="1341">
        <v>18703527</v>
      </c>
      <c r="AD45" s="1341">
        <v>22063134</v>
      </c>
      <c r="AE45" s="1341">
        <v>0</v>
      </c>
      <c r="AF45" s="1341">
        <v>612655</v>
      </c>
      <c r="AG45" s="1341">
        <v>23118691</v>
      </c>
      <c r="AH45" s="1341">
        <v>623714</v>
      </c>
      <c r="AI45" s="1341">
        <v>33099704</v>
      </c>
      <c r="AJ45" s="1341">
        <v>43842995</v>
      </c>
      <c r="AK45" s="1341">
        <v>0</v>
      </c>
      <c r="AL45" s="1341">
        <v>-108873</v>
      </c>
      <c r="AM45" s="1343">
        <v>670451556</v>
      </c>
      <c r="AN45" s="1375"/>
      <c r="AO45" s="1341"/>
      <c r="AP45" s="1341"/>
      <c r="AQ45" s="1341"/>
      <c r="AR45" s="1341"/>
      <c r="AS45" s="1341"/>
      <c r="AT45" s="1341"/>
      <c r="AU45" s="1341"/>
      <c r="AV45" s="1341"/>
      <c r="AW45" s="1341"/>
      <c r="AX45" s="1341"/>
      <c r="AY45" s="1341"/>
      <c r="AZ45" s="1341"/>
      <c r="BA45" s="1341"/>
      <c r="BC45" s="1331">
        <v>33473965</v>
      </c>
    </row>
    <row r="46" spans="2:55" ht="20.100000000000001" customHeight="1">
      <c r="B46" s="1332" t="s">
        <v>905</v>
      </c>
      <c r="C46" s="1340" t="s">
        <v>26</v>
      </c>
      <c r="D46" s="1326">
        <f t="shared" si="1"/>
        <v>18736432</v>
      </c>
      <c r="E46" s="1327">
        <v>2229634</v>
      </c>
      <c r="F46" s="1341">
        <v>1602530</v>
      </c>
      <c r="G46" s="1342">
        <v>8514759</v>
      </c>
      <c r="H46" s="1341">
        <v>1384442</v>
      </c>
      <c r="I46" s="1341">
        <v>7117416</v>
      </c>
      <c r="J46" s="1341">
        <v>7129908</v>
      </c>
      <c r="K46" s="1341">
        <v>3838150</v>
      </c>
      <c r="L46" s="1341">
        <v>2929717</v>
      </c>
      <c r="M46" s="1341">
        <v>1373605</v>
      </c>
      <c r="N46" s="1341">
        <v>3513823</v>
      </c>
      <c r="O46" s="1341">
        <v>3554565</v>
      </c>
      <c r="P46" s="1341">
        <v>4487855</v>
      </c>
      <c r="Q46" s="1341">
        <v>2289968</v>
      </c>
      <c r="R46" s="1341">
        <v>24900</v>
      </c>
      <c r="S46" s="1341">
        <v>2804046</v>
      </c>
      <c r="T46" s="1341">
        <v>4040935</v>
      </c>
      <c r="U46" s="1341">
        <v>67235</v>
      </c>
      <c r="V46" s="1341">
        <v>7340549</v>
      </c>
      <c r="W46" s="1341">
        <v>27738401</v>
      </c>
      <c r="X46" s="1341">
        <v>14936585</v>
      </c>
      <c r="Y46" s="1341">
        <v>10854285</v>
      </c>
      <c r="Z46" s="1341">
        <v>52815708</v>
      </c>
      <c r="AA46" s="1341">
        <v>34911387</v>
      </c>
      <c r="AB46" s="1341">
        <v>149867850</v>
      </c>
      <c r="AC46" s="1341">
        <v>31077925</v>
      </c>
      <c r="AD46" s="1341">
        <v>38514285</v>
      </c>
      <c r="AE46" s="1341">
        <v>83670778</v>
      </c>
      <c r="AF46" s="1341">
        <v>36474826</v>
      </c>
      <c r="AG46" s="1341">
        <v>29401444</v>
      </c>
      <c r="AH46" s="1341">
        <v>3059557</v>
      </c>
      <c r="AI46" s="1341">
        <v>57609092</v>
      </c>
      <c r="AJ46" s="1341">
        <v>28205916</v>
      </c>
      <c r="AK46" s="1341">
        <v>0</v>
      </c>
      <c r="AL46" s="1341">
        <v>211922</v>
      </c>
      <c r="AM46" s="1343">
        <v>682330430</v>
      </c>
      <c r="AN46" s="1375"/>
      <c r="AO46" s="1341"/>
      <c r="AP46" s="1341"/>
      <c r="AQ46" s="1341"/>
      <c r="AR46" s="1341"/>
      <c r="AS46" s="1341"/>
      <c r="AT46" s="1341"/>
      <c r="AU46" s="1341"/>
      <c r="AV46" s="1341"/>
      <c r="AW46" s="1341"/>
      <c r="AX46" s="1341"/>
      <c r="AY46" s="1341"/>
      <c r="AZ46" s="1341"/>
      <c r="BA46" s="1341"/>
      <c r="BC46" s="1331">
        <v>20966066</v>
      </c>
    </row>
    <row r="47" spans="2:55" ht="20.100000000000001" customHeight="1">
      <c r="B47" s="1332" t="s">
        <v>906</v>
      </c>
      <c r="C47" s="1340" t="s">
        <v>438</v>
      </c>
      <c r="D47" s="1326">
        <f t="shared" si="1"/>
        <v>2056517</v>
      </c>
      <c r="E47" s="1327">
        <v>512836</v>
      </c>
      <c r="F47" s="1341">
        <v>712010</v>
      </c>
      <c r="G47" s="1342">
        <v>7103467</v>
      </c>
      <c r="H47" s="1341">
        <v>1207986</v>
      </c>
      <c r="I47" s="1341">
        <v>5526710</v>
      </c>
      <c r="J47" s="1341">
        <v>1921836</v>
      </c>
      <c r="K47" s="1341">
        <v>99035658</v>
      </c>
      <c r="L47" s="1341">
        <v>2276710</v>
      </c>
      <c r="M47" s="1341">
        <v>878320</v>
      </c>
      <c r="N47" s="1341">
        <v>7915794</v>
      </c>
      <c r="O47" s="1341">
        <v>4463905</v>
      </c>
      <c r="P47" s="1341">
        <v>3198086</v>
      </c>
      <c r="Q47" s="1341">
        <v>1575776</v>
      </c>
      <c r="R47" s="1341">
        <v>29845</v>
      </c>
      <c r="S47" s="1341">
        <v>510392</v>
      </c>
      <c r="T47" s="1341">
        <v>5264875</v>
      </c>
      <c r="U47" s="1341">
        <v>152694</v>
      </c>
      <c r="V47" s="1341">
        <v>4610674</v>
      </c>
      <c r="W47" s="1341">
        <v>14760726</v>
      </c>
      <c r="X47" s="1341">
        <v>7704771</v>
      </c>
      <c r="Y47" s="1341">
        <v>3588939</v>
      </c>
      <c r="Z47" s="1341">
        <v>54686687</v>
      </c>
      <c r="AA47" s="1341">
        <v>9728225</v>
      </c>
      <c r="AB47" s="1341">
        <v>22685240</v>
      </c>
      <c r="AC47" s="1341">
        <v>16991125</v>
      </c>
      <c r="AD47" s="1341">
        <v>6992973</v>
      </c>
      <c r="AE47" s="1341">
        <v>15686</v>
      </c>
      <c r="AF47" s="1341">
        <v>60349</v>
      </c>
      <c r="AG47" s="1341">
        <v>296542</v>
      </c>
      <c r="AH47" s="1341">
        <v>1222958</v>
      </c>
      <c r="AI47" s="1341">
        <v>24489934</v>
      </c>
      <c r="AJ47" s="1341">
        <v>27949273</v>
      </c>
      <c r="AK47" s="1341">
        <v>0</v>
      </c>
      <c r="AL47" s="1341">
        <v>103943</v>
      </c>
      <c r="AM47" s="1343">
        <v>340231462</v>
      </c>
      <c r="AN47" s="1375"/>
      <c r="AO47" s="1341"/>
      <c r="AP47" s="1341"/>
      <c r="AQ47" s="1341"/>
      <c r="AR47" s="1341"/>
      <c r="AS47" s="1341"/>
      <c r="AT47" s="1341"/>
      <c r="AU47" s="1341"/>
      <c r="AV47" s="1341"/>
      <c r="AW47" s="1341"/>
      <c r="AX47" s="1341"/>
      <c r="AY47" s="1341"/>
      <c r="AZ47" s="1341"/>
      <c r="BA47" s="1341"/>
      <c r="BC47" s="1331">
        <v>2569353</v>
      </c>
    </row>
    <row r="48" spans="2:55" ht="20.100000000000001" customHeight="1">
      <c r="B48" s="1332" t="s">
        <v>907</v>
      </c>
      <c r="C48" s="1340" t="s">
        <v>440</v>
      </c>
      <c r="D48" s="1326">
        <f t="shared" si="1"/>
        <v>0</v>
      </c>
      <c r="E48" s="1327">
        <v>0</v>
      </c>
      <c r="F48" s="1341">
        <v>0</v>
      </c>
      <c r="G48" s="1342">
        <v>-5177848</v>
      </c>
      <c r="H48" s="1341">
        <v>0</v>
      </c>
      <c r="I48" s="1341">
        <v>0</v>
      </c>
      <c r="J48" s="1341">
        <v>0</v>
      </c>
      <c r="K48" s="1341">
        <v>0</v>
      </c>
      <c r="L48" s="1341">
        <v>0</v>
      </c>
      <c r="M48" s="1341">
        <v>0</v>
      </c>
      <c r="N48" s="1341">
        <v>0</v>
      </c>
      <c r="O48" s="1341">
        <v>0</v>
      </c>
      <c r="P48" s="1341">
        <v>0</v>
      </c>
      <c r="Q48" s="1341">
        <v>0</v>
      </c>
      <c r="R48" s="1341">
        <v>0</v>
      </c>
      <c r="S48" s="1341">
        <v>0</v>
      </c>
      <c r="T48" s="1341">
        <v>0</v>
      </c>
      <c r="U48" s="1341">
        <v>0</v>
      </c>
      <c r="V48" s="1341">
        <v>0</v>
      </c>
      <c r="W48" s="1341">
        <v>-320088</v>
      </c>
      <c r="X48" s="1341">
        <v>0</v>
      </c>
      <c r="Y48" s="1341">
        <v>-372001</v>
      </c>
      <c r="Z48" s="1341">
        <v>-17901</v>
      </c>
      <c r="AA48" s="1341">
        <v>-1476533</v>
      </c>
      <c r="AB48" s="1341">
        <v>0</v>
      </c>
      <c r="AC48" s="1341">
        <v>-391163</v>
      </c>
      <c r="AD48" s="1341">
        <v>-118094</v>
      </c>
      <c r="AE48" s="1341">
        <v>0</v>
      </c>
      <c r="AF48" s="1341">
        <v>0</v>
      </c>
      <c r="AG48" s="1341">
        <v>0</v>
      </c>
      <c r="AH48" s="1341">
        <v>-10334529</v>
      </c>
      <c r="AI48" s="1341">
        <v>-1635587</v>
      </c>
      <c r="AJ48" s="1341">
        <v>-13456</v>
      </c>
      <c r="AK48" s="1341">
        <v>0</v>
      </c>
      <c r="AL48" s="1341">
        <v>0</v>
      </c>
      <c r="AM48" s="1343">
        <v>-19857200</v>
      </c>
      <c r="AN48" s="1375"/>
      <c r="AO48" s="1341"/>
      <c r="AP48" s="1341"/>
      <c r="AQ48" s="1341"/>
      <c r="AR48" s="1341"/>
      <c r="AS48" s="1341"/>
      <c r="AT48" s="1341"/>
      <c r="AU48" s="1341"/>
      <c r="AV48" s="1341"/>
      <c r="AW48" s="1341"/>
      <c r="AX48" s="1341"/>
      <c r="AY48" s="1341"/>
      <c r="AZ48" s="1341"/>
      <c r="BA48" s="1341"/>
      <c r="BC48" s="1331">
        <v>0</v>
      </c>
    </row>
    <row r="49" spans="2:55" ht="20.100000000000001" customHeight="1">
      <c r="B49" s="1363" t="s">
        <v>908</v>
      </c>
      <c r="C49" s="1364" t="s">
        <v>27</v>
      </c>
      <c r="D49" s="1365">
        <f t="shared" si="1"/>
        <v>55714128</v>
      </c>
      <c r="E49" s="1366">
        <v>12083186</v>
      </c>
      <c r="F49" s="1367">
        <v>6840501</v>
      </c>
      <c r="G49" s="1368">
        <v>99505330</v>
      </c>
      <c r="H49" s="1367">
        <v>14230592</v>
      </c>
      <c r="I49" s="1367">
        <v>69833200</v>
      </c>
      <c r="J49" s="1367">
        <v>34208536</v>
      </c>
      <c r="K49" s="1367">
        <v>120735896</v>
      </c>
      <c r="L49" s="1367">
        <v>27698499</v>
      </c>
      <c r="M49" s="1367">
        <v>9705634</v>
      </c>
      <c r="N49" s="1367">
        <v>33508646</v>
      </c>
      <c r="O49" s="1367">
        <v>61054357</v>
      </c>
      <c r="P49" s="1367">
        <v>50466365</v>
      </c>
      <c r="Q49" s="1367">
        <v>30522010</v>
      </c>
      <c r="R49" s="1367">
        <v>548317</v>
      </c>
      <c r="S49" s="1367">
        <v>10421982</v>
      </c>
      <c r="T49" s="1367">
        <v>41073520</v>
      </c>
      <c r="U49" s="1367">
        <v>2211674</v>
      </c>
      <c r="V49" s="1367">
        <v>69597013</v>
      </c>
      <c r="W49" s="1367">
        <v>220311620</v>
      </c>
      <c r="X49" s="1367">
        <v>40240311</v>
      </c>
      <c r="Y49" s="1367">
        <v>42818250</v>
      </c>
      <c r="Z49" s="1367">
        <v>619101795</v>
      </c>
      <c r="AA49" s="1367">
        <v>200156144</v>
      </c>
      <c r="AB49" s="1367">
        <v>366102347</v>
      </c>
      <c r="AC49" s="1367">
        <v>223193724</v>
      </c>
      <c r="AD49" s="1367">
        <v>135641674</v>
      </c>
      <c r="AE49" s="1367">
        <v>186532896</v>
      </c>
      <c r="AF49" s="1367">
        <v>191517432</v>
      </c>
      <c r="AG49" s="1367">
        <v>276725382</v>
      </c>
      <c r="AH49" s="1367">
        <v>23673223</v>
      </c>
      <c r="AI49" s="1367">
        <v>236849687</v>
      </c>
      <c r="AJ49" s="1367">
        <v>201712826</v>
      </c>
      <c r="AK49" s="1367">
        <v>0</v>
      </c>
      <c r="AL49" s="1367">
        <v>357596</v>
      </c>
      <c r="AM49" s="1376">
        <v>3714894293</v>
      </c>
      <c r="AN49" s="1375"/>
      <c r="AO49" s="1341"/>
      <c r="AP49" s="1341"/>
      <c r="AQ49" s="1341"/>
      <c r="AR49" s="1341"/>
      <c r="AS49" s="1341"/>
      <c r="AT49" s="1341"/>
      <c r="AU49" s="1341"/>
      <c r="AV49" s="1341"/>
      <c r="AW49" s="1341"/>
      <c r="AX49" s="1341"/>
      <c r="AY49" s="1341"/>
      <c r="AZ49" s="1341"/>
      <c r="BA49" s="1341"/>
      <c r="BC49" s="1374">
        <v>67797314</v>
      </c>
    </row>
    <row r="50" spans="2:55" ht="20.100000000000001" customHeight="1">
      <c r="B50" s="1377" t="s">
        <v>909</v>
      </c>
      <c r="C50" s="1378" t="s">
        <v>23</v>
      </c>
      <c r="D50" s="1379">
        <f t="shared" si="1"/>
        <v>102004646</v>
      </c>
      <c r="E50" s="1380">
        <v>24484728</v>
      </c>
      <c r="F50" s="1381">
        <v>15774850</v>
      </c>
      <c r="G50" s="1382">
        <v>327575328</v>
      </c>
      <c r="H50" s="1381">
        <v>44679888</v>
      </c>
      <c r="I50" s="1381">
        <v>208453927</v>
      </c>
      <c r="J50" s="1381">
        <v>105352145</v>
      </c>
      <c r="K50" s="1381">
        <v>466063235</v>
      </c>
      <c r="L50" s="1381">
        <v>68786416</v>
      </c>
      <c r="M50" s="1381">
        <v>49220145</v>
      </c>
      <c r="N50" s="1381">
        <v>228464347</v>
      </c>
      <c r="O50" s="1381">
        <v>154831876</v>
      </c>
      <c r="P50" s="1381">
        <v>153160234</v>
      </c>
      <c r="Q50" s="1381">
        <v>101945130</v>
      </c>
      <c r="R50" s="1381">
        <v>2052183</v>
      </c>
      <c r="S50" s="1381">
        <v>34343923</v>
      </c>
      <c r="T50" s="1381">
        <v>193554689</v>
      </c>
      <c r="U50" s="1381">
        <v>6058826</v>
      </c>
      <c r="V50" s="1381">
        <v>174788341</v>
      </c>
      <c r="W50" s="1381">
        <v>488890995</v>
      </c>
      <c r="X50" s="1381">
        <v>122284234</v>
      </c>
      <c r="Y50" s="1381">
        <v>62417905</v>
      </c>
      <c r="Z50" s="1381">
        <v>859564031</v>
      </c>
      <c r="AA50" s="1381">
        <v>308574516</v>
      </c>
      <c r="AB50" s="1381">
        <v>426455340</v>
      </c>
      <c r="AC50" s="1381">
        <v>461738820</v>
      </c>
      <c r="AD50" s="1381">
        <v>219475576</v>
      </c>
      <c r="AE50" s="1381">
        <v>230997742</v>
      </c>
      <c r="AF50" s="1381">
        <v>245230917</v>
      </c>
      <c r="AG50" s="1381">
        <v>454486461</v>
      </c>
      <c r="AH50" s="1381">
        <v>46220938</v>
      </c>
      <c r="AI50" s="1381">
        <v>396990124</v>
      </c>
      <c r="AJ50" s="1381">
        <v>335023346</v>
      </c>
      <c r="AK50" s="1381">
        <v>38413031</v>
      </c>
      <c r="AL50" s="1381">
        <v>4328779</v>
      </c>
      <c r="AM50" s="1383">
        <v>7162687612</v>
      </c>
      <c r="AN50" s="1375"/>
      <c r="AO50" s="1341"/>
      <c r="AP50" s="1341"/>
      <c r="AQ50" s="1341"/>
      <c r="AR50" s="1341"/>
      <c r="AS50" s="1341"/>
      <c r="AT50" s="1341"/>
      <c r="AU50" s="1341"/>
      <c r="AV50" s="1341"/>
      <c r="AW50" s="1341"/>
      <c r="AX50" s="1341"/>
      <c r="AY50" s="1341"/>
      <c r="AZ50" s="1341"/>
      <c r="BA50" s="1341"/>
      <c r="BC50" s="1384">
        <v>126489374</v>
      </c>
    </row>
    <row r="51" spans="2:55" ht="20.100000000000001" customHeight="1"/>
    <row r="52" spans="2:55" ht="20.100000000000001" customHeight="1">
      <c r="B52" s="1385" t="s">
        <v>848</v>
      </c>
      <c r="C52" s="1386" t="s">
        <v>352</v>
      </c>
      <c r="D52" s="1387">
        <v>13103936</v>
      </c>
      <c r="E52" s="1388"/>
      <c r="F52" s="1388">
        <v>741</v>
      </c>
      <c r="G52" s="1389">
        <v>62910642</v>
      </c>
      <c r="H52" s="1388">
        <v>126201</v>
      </c>
      <c r="I52" s="1388">
        <v>5116312</v>
      </c>
      <c r="J52" s="1388">
        <v>126654</v>
      </c>
      <c r="K52" s="1388">
        <v>155639</v>
      </c>
      <c r="L52" s="1388">
        <v>19629</v>
      </c>
      <c r="M52" s="1388">
        <v>3</v>
      </c>
      <c r="N52" s="1388">
        <v>3455</v>
      </c>
      <c r="O52" s="1388">
        <v>0</v>
      </c>
      <c r="P52" s="1388">
        <v>0</v>
      </c>
      <c r="Q52" s="1388">
        <v>0</v>
      </c>
      <c r="R52" s="1388">
        <v>0</v>
      </c>
      <c r="S52" s="1388">
        <v>0</v>
      </c>
      <c r="T52" s="1388">
        <v>2408</v>
      </c>
      <c r="U52" s="1388">
        <v>0</v>
      </c>
      <c r="V52" s="1388">
        <v>716998</v>
      </c>
      <c r="W52" s="1388">
        <v>635127</v>
      </c>
      <c r="X52" s="1388">
        <v>0</v>
      </c>
      <c r="Y52" s="1388">
        <v>0</v>
      </c>
      <c r="Z52" s="1388">
        <v>76482</v>
      </c>
      <c r="AA52" s="1388">
        <v>0</v>
      </c>
      <c r="AB52" s="1388">
        <v>681</v>
      </c>
      <c r="AC52" s="1388">
        <v>19554</v>
      </c>
      <c r="AD52" s="1388">
        <v>0</v>
      </c>
      <c r="AE52" s="1388">
        <v>8623</v>
      </c>
      <c r="AF52" s="1388">
        <v>340820</v>
      </c>
      <c r="AG52" s="1388">
        <v>1817228</v>
      </c>
      <c r="AH52" s="1388">
        <v>100141</v>
      </c>
      <c r="AI52" s="1388">
        <v>7708</v>
      </c>
      <c r="AJ52" s="1388">
        <v>4271290</v>
      </c>
      <c r="AK52" s="1388">
        <v>0</v>
      </c>
      <c r="AL52" s="1388">
        <v>0</v>
      </c>
      <c r="AM52" s="1390">
        <v>89560272</v>
      </c>
      <c r="AN52" s="1390">
        <v>596329</v>
      </c>
      <c r="AO52" s="1388">
        <v>23692830</v>
      </c>
      <c r="AP52" s="1388">
        <v>0</v>
      </c>
      <c r="AQ52" s="1388">
        <v>0</v>
      </c>
      <c r="AR52" s="1388">
        <v>996361</v>
      </c>
      <c r="AS52" s="1388">
        <v>1661450</v>
      </c>
      <c r="AT52" s="1388">
        <v>26946970</v>
      </c>
      <c r="AU52" s="1388">
        <v>116507242</v>
      </c>
      <c r="AV52" s="1388">
        <v>71295397</v>
      </c>
      <c r="AW52" s="1388">
        <v>98242367</v>
      </c>
      <c r="AX52" s="1388">
        <v>187802639</v>
      </c>
      <c r="AY52" s="1388">
        <v>-61313265</v>
      </c>
      <c r="AZ52" s="1391">
        <v>36929102</v>
      </c>
      <c r="BA52" s="1392">
        <v>126489374</v>
      </c>
      <c r="BC52" s="1309"/>
    </row>
    <row r="53" spans="2:55" ht="20.100000000000001" customHeight="1"/>
  </sheetData>
  <phoneticPr fontId="7"/>
  <printOptions horizontalCentered="1"/>
  <pageMargins left="0.59055118110236227" right="0.59055118110236227" top="0.78740157480314965" bottom="0.78740157480314965" header="0.51181102362204722" footer="0.51181102362204722"/>
  <pageSetup paperSize="9" scale="51"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80" zoomScaleNormal="80" workbookViewId="0">
      <selection sqref="A1:R45"/>
    </sheetView>
  </sheetViews>
  <sheetFormatPr defaultColWidth="9.625" defaultRowHeight="15.75"/>
  <cols>
    <col min="1" max="16384" width="9.625" style="1438"/>
  </cols>
  <sheetData>
    <row r="1" spans="1:1" ht="30" customHeight="1">
      <c r="A1" s="1437" t="s">
        <v>1062</v>
      </c>
    </row>
  </sheetData>
  <phoneticPr fontId="7"/>
  <pageMargins left="0.7" right="0.7" top="0.75" bottom="0.75" header="0.3" footer="0.3"/>
  <pageSetup paperSize="9" fitToWidth="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16"/>
  <sheetViews>
    <sheetView topLeftCell="A7" zoomScale="70" zoomScaleNormal="70" workbookViewId="0">
      <selection activeCell="L29" sqref="L29"/>
    </sheetView>
  </sheetViews>
  <sheetFormatPr defaultRowHeight="20.100000000000001" customHeight="1"/>
  <cols>
    <col min="1" max="1" width="3.625" style="1438" customWidth="1"/>
    <col min="2" max="2" width="9" style="1438"/>
    <col min="3" max="3" width="25.625" style="1438" customWidth="1"/>
    <col min="4" max="4" width="7.375" style="1438" bestFit="1" customWidth="1"/>
    <col min="5" max="6" width="14.5" style="1438" bestFit="1" customWidth="1"/>
    <col min="7" max="7" width="8.625" style="1438" customWidth="1"/>
    <col min="8" max="8" width="11.25" style="1445" bestFit="1" customWidth="1"/>
    <col min="9" max="9" width="13.25" style="1445" bestFit="1" customWidth="1"/>
    <col min="10" max="10" width="3.625" style="1438" customWidth="1"/>
    <col min="11" max="16384" width="9" style="1438"/>
  </cols>
  <sheetData>
    <row r="2" spans="2:9" ht="50.1" customHeight="1">
      <c r="B2" s="1439" t="s">
        <v>1098</v>
      </c>
      <c r="C2" s="1440"/>
      <c r="D2" s="1440"/>
      <c r="E2" s="1440"/>
      <c r="F2" s="1440"/>
      <c r="H2" s="1441"/>
      <c r="I2" s="1441"/>
    </row>
    <row r="3" spans="2:9" ht="20.100000000000001" customHeight="1">
      <c r="B3" s="1441" t="s">
        <v>1063</v>
      </c>
      <c r="C3" s="1441" t="s">
        <v>1064</v>
      </c>
      <c r="D3" s="1441" t="s">
        <v>1065</v>
      </c>
      <c r="E3" s="1441" t="s">
        <v>1066</v>
      </c>
      <c r="F3" s="1441" t="s">
        <v>1067</v>
      </c>
      <c r="H3" s="1441" t="s">
        <v>1068</v>
      </c>
      <c r="I3" s="1441" t="s">
        <v>1069</v>
      </c>
    </row>
    <row r="4" spans="2:9" ht="20.100000000000001" customHeight="1">
      <c r="B4" s="1442">
        <v>1</v>
      </c>
      <c r="C4" s="1443" t="s">
        <v>1070</v>
      </c>
      <c r="D4" s="1443"/>
      <c r="E4" s="1442">
        <v>37</v>
      </c>
      <c r="F4" s="1444">
        <f>E4/$E$15*100</f>
        <v>7.1984435797665363</v>
      </c>
      <c r="H4" s="1445">
        <v>1</v>
      </c>
      <c r="I4" s="1446">
        <f>F4</f>
        <v>7.1984435797665363</v>
      </c>
    </row>
    <row r="5" spans="2:9" ht="20.100000000000001" customHeight="1">
      <c r="B5" s="1442">
        <v>2</v>
      </c>
      <c r="C5" s="1443" t="s">
        <v>1071</v>
      </c>
      <c r="D5" s="1443"/>
      <c r="E5" s="1442">
        <v>28</v>
      </c>
      <c r="F5" s="1444">
        <f t="shared" ref="F5:F14" si="0">E5/$E$15*100</f>
        <v>5.4474708171206228</v>
      </c>
      <c r="H5" s="1445">
        <v>10</v>
      </c>
      <c r="I5" s="1447">
        <f>I4+F5</f>
        <v>12.645914396887159</v>
      </c>
    </row>
    <row r="6" spans="2:9" ht="20.100000000000001" customHeight="1">
      <c r="B6" s="1442">
        <v>3</v>
      </c>
      <c r="C6" s="1443" t="s">
        <v>1072</v>
      </c>
      <c r="D6" s="1443"/>
      <c r="E6" s="1442">
        <v>51</v>
      </c>
      <c r="F6" s="1444">
        <f t="shared" si="0"/>
        <v>9.9221789883268485</v>
      </c>
      <c r="H6" s="1445">
        <v>20</v>
      </c>
      <c r="I6" s="1447">
        <f t="shared" ref="I6:I13" si="1">I5+F6</f>
        <v>22.568093385214006</v>
      </c>
    </row>
    <row r="7" spans="2:9" ht="20.100000000000001" customHeight="1">
      <c r="B7" s="1442">
        <v>4</v>
      </c>
      <c r="C7" s="1443" t="s">
        <v>1073</v>
      </c>
      <c r="D7" s="1443"/>
      <c r="E7" s="1442">
        <v>101</v>
      </c>
      <c r="F7" s="1444">
        <f t="shared" si="0"/>
        <v>19.649805447470818</v>
      </c>
      <c r="H7" s="1445">
        <v>30</v>
      </c>
      <c r="I7" s="1447">
        <f t="shared" si="1"/>
        <v>42.217898832684824</v>
      </c>
    </row>
    <row r="8" spans="2:9" ht="20.100000000000001" customHeight="1">
      <c r="B8" s="1442">
        <v>5</v>
      </c>
      <c r="C8" s="1443" t="s">
        <v>1074</v>
      </c>
      <c r="D8" s="1443"/>
      <c r="E8" s="1442">
        <v>20</v>
      </c>
      <c r="F8" s="1444">
        <f t="shared" si="0"/>
        <v>3.8910505836575875</v>
      </c>
      <c r="H8" s="1445">
        <v>40</v>
      </c>
      <c r="I8" s="1447">
        <f t="shared" si="1"/>
        <v>46.108949416342412</v>
      </c>
    </row>
    <row r="9" spans="2:9" ht="20.100000000000001" customHeight="1">
      <c r="B9" s="1442">
        <v>6</v>
      </c>
      <c r="C9" s="1443" t="s">
        <v>1075</v>
      </c>
      <c r="D9" s="1443"/>
      <c r="E9" s="1442">
        <v>202</v>
      </c>
      <c r="F9" s="1444">
        <f t="shared" si="0"/>
        <v>39.299610894941637</v>
      </c>
      <c r="H9" s="1445">
        <v>50</v>
      </c>
      <c r="I9" s="1447">
        <f t="shared" si="1"/>
        <v>85.408560311284049</v>
      </c>
    </row>
    <row r="10" spans="2:9" ht="20.100000000000001" customHeight="1">
      <c r="B10" s="1442">
        <v>7</v>
      </c>
      <c r="C10" s="1443" t="s">
        <v>1076</v>
      </c>
      <c r="D10" s="1443"/>
      <c r="E10" s="1442">
        <v>15</v>
      </c>
      <c r="F10" s="1444">
        <f t="shared" si="0"/>
        <v>2.9182879377431905</v>
      </c>
      <c r="H10" s="1445">
        <v>60</v>
      </c>
      <c r="I10" s="1447">
        <f t="shared" si="1"/>
        <v>88.326848249027236</v>
      </c>
    </row>
    <row r="11" spans="2:9" ht="20.100000000000001" customHeight="1">
      <c r="B11" s="1442">
        <v>8</v>
      </c>
      <c r="C11" s="1443" t="s">
        <v>1077</v>
      </c>
      <c r="D11" s="1443"/>
      <c r="E11" s="1442">
        <v>22</v>
      </c>
      <c r="F11" s="1444">
        <f t="shared" si="0"/>
        <v>4.2801556420233462</v>
      </c>
      <c r="H11" s="1445">
        <v>70</v>
      </c>
      <c r="I11" s="1447">
        <f t="shared" si="1"/>
        <v>92.607003891050582</v>
      </c>
    </row>
    <row r="12" spans="2:9" ht="20.100000000000001" customHeight="1">
      <c r="B12" s="1442">
        <v>9</v>
      </c>
      <c r="C12" s="1443" t="s">
        <v>1078</v>
      </c>
      <c r="D12" s="1443"/>
      <c r="E12" s="1442">
        <v>5</v>
      </c>
      <c r="F12" s="1444">
        <f t="shared" si="0"/>
        <v>0.97276264591439687</v>
      </c>
      <c r="H12" s="1445">
        <v>80</v>
      </c>
      <c r="I12" s="1447">
        <f t="shared" si="1"/>
        <v>93.579766536964982</v>
      </c>
    </row>
    <row r="13" spans="2:9" ht="20.100000000000001" customHeight="1">
      <c r="B13" s="1442">
        <v>10</v>
      </c>
      <c r="C13" s="1443" t="s">
        <v>1079</v>
      </c>
      <c r="D13" s="1443"/>
      <c r="E13" s="1442">
        <v>33</v>
      </c>
      <c r="F13" s="1444">
        <f t="shared" si="0"/>
        <v>6.4202334630350189</v>
      </c>
      <c r="H13" s="1445">
        <v>90</v>
      </c>
      <c r="I13" s="1447">
        <f t="shared" si="1"/>
        <v>100</v>
      </c>
    </row>
    <row r="14" spans="2:9" ht="20.100000000000001" customHeight="1">
      <c r="B14" s="1448">
        <v>11</v>
      </c>
      <c r="C14" s="1449" t="s">
        <v>1080</v>
      </c>
      <c r="D14" s="1449"/>
      <c r="E14" s="1448">
        <v>22</v>
      </c>
      <c r="F14" s="1444">
        <f t="shared" si="0"/>
        <v>4.2801556420233462</v>
      </c>
      <c r="H14" s="1441">
        <v>100</v>
      </c>
      <c r="I14" s="1450"/>
    </row>
    <row r="15" spans="2:9" ht="20.100000000000001" customHeight="1">
      <c r="B15" s="1451" t="s">
        <v>1081</v>
      </c>
      <c r="C15" s="1451"/>
      <c r="D15" s="1451"/>
      <c r="E15" s="1452">
        <f>SUM(E4:E13)</f>
        <v>514</v>
      </c>
      <c r="F15" s="1451"/>
    </row>
    <row r="16" spans="2:9" ht="30" customHeight="1">
      <c r="B16" s="1438" t="s">
        <v>1082</v>
      </c>
    </row>
  </sheetData>
  <phoneticPr fontId="7"/>
  <printOptions horizontalCentered="1"/>
  <pageMargins left="0.70866141732283472" right="0.70866141732283472" top="0.74803149606299213" bottom="0.74803149606299213" header="0.31496062992125984" footer="0.31496062992125984"/>
  <pageSetup paperSize="9" scale="78"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5"/>
  <sheetViews>
    <sheetView workbookViewId="0">
      <selection activeCell="I10" sqref="I10"/>
    </sheetView>
  </sheetViews>
  <sheetFormatPr defaultRowHeight="27.95" customHeight="1"/>
  <cols>
    <col min="1" max="1" width="3.625" style="1455" customWidth="1"/>
    <col min="2" max="2" width="15.625" style="1455" customWidth="1"/>
    <col min="3" max="3" width="22.625" style="1455" customWidth="1"/>
    <col min="4" max="4" width="30.625" style="1455" customWidth="1"/>
    <col min="5" max="5" width="15.625" style="1455" customWidth="1"/>
    <col min="6" max="6" width="20.625" style="1455" customWidth="1"/>
    <col min="7" max="7" width="3.625" style="1455" customWidth="1"/>
    <col min="8" max="8" width="12.625" style="1455" customWidth="1"/>
    <col min="9" max="16384" width="9" style="1455"/>
  </cols>
  <sheetData>
    <row r="2" spans="2:7" ht="27.95" customHeight="1">
      <c r="B2" s="1453" t="s">
        <v>1099</v>
      </c>
      <c r="C2" s="1454"/>
      <c r="D2" s="1454"/>
      <c r="E2" s="1454"/>
      <c r="F2" s="1454"/>
    </row>
    <row r="3" spans="2:7" ht="27.95" customHeight="1">
      <c r="B3" s="1454"/>
      <c r="C3" s="1454" t="s">
        <v>1083</v>
      </c>
      <c r="D3" s="1454" t="s">
        <v>1084</v>
      </c>
      <c r="E3" s="1454" t="s">
        <v>1085</v>
      </c>
      <c r="F3" s="1454" t="s">
        <v>1086</v>
      </c>
    </row>
    <row r="4" spans="2:7" ht="27.95" customHeight="1">
      <c r="B4" s="1456" t="s">
        <v>1087</v>
      </c>
      <c r="C4" s="1457">
        <v>576.64233576642334</v>
      </c>
      <c r="D4" s="1458" t="s">
        <v>1088</v>
      </c>
      <c r="E4" s="1459">
        <v>0.46700000000000003</v>
      </c>
      <c r="F4" s="1457">
        <f t="shared" ref="F4:F10" si="0">C4*E4</f>
        <v>269.29197080291971</v>
      </c>
    </row>
    <row r="5" spans="2:7" ht="27.95" customHeight="1">
      <c r="B5" s="1456" t="s">
        <v>1089</v>
      </c>
      <c r="C5" s="1457">
        <v>1264.7482014388488</v>
      </c>
      <c r="D5" s="1460" t="s">
        <v>1090</v>
      </c>
      <c r="E5" s="1459">
        <v>0.371</v>
      </c>
      <c r="F5" s="1457">
        <f t="shared" si="0"/>
        <v>469.22158273381291</v>
      </c>
    </row>
    <row r="6" spans="2:7" ht="27.95" customHeight="1">
      <c r="B6" s="1456" t="s">
        <v>1091</v>
      </c>
      <c r="C6" s="1457">
        <v>1046.0431654676258</v>
      </c>
      <c r="D6" s="1460" t="s">
        <v>1092</v>
      </c>
      <c r="E6" s="1459">
        <v>0.59799999999999998</v>
      </c>
      <c r="F6" s="1457">
        <f t="shared" si="0"/>
        <v>625.53381294964026</v>
      </c>
    </row>
    <row r="7" spans="2:7" ht="27.95" customHeight="1">
      <c r="B7" s="1456" t="s">
        <v>1093</v>
      </c>
      <c r="C7" s="1457">
        <v>297.08029197080293</v>
      </c>
      <c r="D7" s="1460" t="s">
        <v>1090</v>
      </c>
      <c r="E7" s="1459">
        <v>0.371</v>
      </c>
      <c r="F7" s="1457">
        <f t="shared" si="0"/>
        <v>110.21678832116788</v>
      </c>
    </row>
    <row r="8" spans="2:7" ht="27.95" customHeight="1">
      <c r="B8" s="1456" t="s">
        <v>1094</v>
      </c>
      <c r="C8" s="1457">
        <v>194.05797101449275</v>
      </c>
      <c r="D8" s="1460" t="s">
        <v>1090</v>
      </c>
      <c r="E8" s="1459">
        <v>0.371</v>
      </c>
      <c r="F8" s="1457">
        <f t="shared" si="0"/>
        <v>71.995507246376803</v>
      </c>
    </row>
    <row r="9" spans="2:7" ht="27.95" customHeight="1">
      <c r="B9" s="1456" t="s">
        <v>67</v>
      </c>
      <c r="C9" s="1457">
        <v>621.80451127819549</v>
      </c>
      <c r="D9" s="1460" t="s">
        <v>1092</v>
      </c>
      <c r="E9" s="1459">
        <v>0.59799999999999998</v>
      </c>
      <c r="F9" s="1457">
        <f t="shared" si="0"/>
        <v>371.83909774436091</v>
      </c>
    </row>
    <row r="10" spans="2:7" ht="27.95" customHeight="1">
      <c r="B10" s="1454" t="s">
        <v>1095</v>
      </c>
      <c r="C10" s="1461">
        <v>7000</v>
      </c>
      <c r="D10" s="1462" t="s">
        <v>1096</v>
      </c>
      <c r="E10" s="1463">
        <v>0.46700000000000003</v>
      </c>
      <c r="F10" s="1461">
        <f t="shared" si="0"/>
        <v>3269</v>
      </c>
    </row>
    <row r="11" spans="2:7" ht="27.95" customHeight="1">
      <c r="B11" s="1464" t="s">
        <v>1097</v>
      </c>
      <c r="C11" s="1465">
        <f>SUM(C4:C10)</f>
        <v>11000.37647693639</v>
      </c>
      <c r="D11" s="1466"/>
      <c r="E11" s="1466"/>
      <c r="F11" s="1465">
        <f>SUM(F4:F10)</f>
        <v>5187.0987597982785</v>
      </c>
    </row>
    <row r="12" spans="2:7" ht="27.95" customHeight="1">
      <c r="F12" s="1467"/>
      <c r="G12" s="1467"/>
    </row>
    <row r="13" spans="2:7" ht="27.95" customHeight="1">
      <c r="F13" s="1467"/>
      <c r="G13" s="1467"/>
    </row>
    <row r="14" spans="2:7" ht="27.95" customHeight="1">
      <c r="F14" s="1467"/>
      <c r="G14" s="1467"/>
    </row>
    <row r="15" spans="2:7" ht="27.95" customHeight="1">
      <c r="F15" s="1467"/>
      <c r="G15" s="1467"/>
    </row>
  </sheetData>
  <phoneticPr fontId="7"/>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80" zoomScaleNormal="80" workbookViewId="0">
      <selection activeCell="O4" sqref="O4"/>
    </sheetView>
  </sheetViews>
  <sheetFormatPr defaultColWidth="12.625" defaultRowHeight="24.95" customHeight="1"/>
  <cols>
    <col min="1" max="12" width="12.625" style="1468"/>
    <col min="13" max="13" width="3.625" style="1468" customWidth="1"/>
    <col min="14" max="16384" width="12.625" style="1468"/>
  </cols>
  <sheetData/>
  <phoneticPr fontId="7"/>
  <pageMargins left="0.7" right="0.7" top="0.75" bottom="0.75" header="0.3" footer="0.3"/>
  <pageSetup paperSize="9" scale="88"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31"/>
  <sheetViews>
    <sheetView workbookViewId="0">
      <selection activeCell="I7" sqref="I7"/>
    </sheetView>
  </sheetViews>
  <sheetFormatPr defaultRowHeight="16.5"/>
  <cols>
    <col min="1" max="1" width="3.625" style="1481" customWidth="1"/>
    <col min="2" max="2" width="9.75" style="1501" customWidth="1"/>
    <col min="3" max="3" width="12.625" style="1501" customWidth="1"/>
    <col min="4" max="4" width="50.625" style="1502" customWidth="1"/>
    <col min="5" max="5" width="11" style="1503" customWidth="1"/>
    <col min="6" max="6" width="3.625" style="1480" customWidth="1"/>
    <col min="7" max="7" width="15.25" style="1481" bestFit="1" customWidth="1"/>
    <col min="8" max="8" width="9" style="1481"/>
    <col min="9" max="9" width="15.25" style="1481" bestFit="1" customWidth="1"/>
    <col min="10" max="257" width="9" style="1481"/>
    <col min="258" max="258" width="9.75" style="1481" customWidth="1"/>
    <col min="259" max="259" width="12.625" style="1481" customWidth="1"/>
    <col min="260" max="260" width="50.625" style="1481" customWidth="1"/>
    <col min="261" max="261" width="11" style="1481" customWidth="1"/>
    <col min="262" max="262" width="15.25" style="1481" bestFit="1" customWidth="1"/>
    <col min="263" max="263" width="9.75" style="1481" bestFit="1" customWidth="1"/>
    <col min="264" max="264" width="9" style="1481"/>
    <col min="265" max="265" width="15.25" style="1481" bestFit="1" customWidth="1"/>
    <col min="266" max="513" width="9" style="1481"/>
    <col min="514" max="514" width="9.75" style="1481" customWidth="1"/>
    <col min="515" max="515" width="12.625" style="1481" customWidth="1"/>
    <col min="516" max="516" width="50.625" style="1481" customWidth="1"/>
    <col min="517" max="517" width="11" style="1481" customWidth="1"/>
    <col min="518" max="518" width="15.25" style="1481" bestFit="1" customWidth="1"/>
    <col min="519" max="519" width="9.75" style="1481" bestFit="1" customWidth="1"/>
    <col min="520" max="520" width="9" style="1481"/>
    <col min="521" max="521" width="15.25" style="1481" bestFit="1" customWidth="1"/>
    <col min="522" max="769" width="9" style="1481"/>
    <col min="770" max="770" width="9.75" style="1481" customWidth="1"/>
    <col min="771" max="771" width="12.625" style="1481" customWidth="1"/>
    <col min="772" max="772" width="50.625" style="1481" customWidth="1"/>
    <col min="773" max="773" width="11" style="1481" customWidth="1"/>
    <col min="774" max="774" width="15.25" style="1481" bestFit="1" customWidth="1"/>
    <col min="775" max="775" width="9.75" style="1481" bestFit="1" customWidth="1"/>
    <col min="776" max="776" width="9" style="1481"/>
    <col min="777" max="777" width="15.25" style="1481" bestFit="1" customWidth="1"/>
    <col min="778" max="1025" width="9" style="1481"/>
    <col min="1026" max="1026" width="9.75" style="1481" customWidth="1"/>
    <col min="1027" max="1027" width="12.625" style="1481" customWidth="1"/>
    <col min="1028" max="1028" width="50.625" style="1481" customWidth="1"/>
    <col min="1029" max="1029" width="11" style="1481" customWidth="1"/>
    <col min="1030" max="1030" width="15.25" style="1481" bestFit="1" customWidth="1"/>
    <col min="1031" max="1031" width="9.75" style="1481" bestFit="1" customWidth="1"/>
    <col min="1032" max="1032" width="9" style="1481"/>
    <col min="1033" max="1033" width="15.25" style="1481" bestFit="1" customWidth="1"/>
    <col min="1034" max="1281" width="9" style="1481"/>
    <col min="1282" max="1282" width="9.75" style="1481" customWidth="1"/>
    <col min="1283" max="1283" width="12.625" style="1481" customWidth="1"/>
    <col min="1284" max="1284" width="50.625" style="1481" customWidth="1"/>
    <col min="1285" max="1285" width="11" style="1481" customWidth="1"/>
    <col min="1286" max="1286" width="15.25" style="1481" bestFit="1" customWidth="1"/>
    <col min="1287" max="1287" width="9.75" style="1481" bestFit="1" customWidth="1"/>
    <col min="1288" max="1288" width="9" style="1481"/>
    <col min="1289" max="1289" width="15.25" style="1481" bestFit="1" customWidth="1"/>
    <col min="1290" max="1537" width="9" style="1481"/>
    <col min="1538" max="1538" width="9.75" style="1481" customWidth="1"/>
    <col min="1539" max="1539" width="12.625" style="1481" customWidth="1"/>
    <col min="1540" max="1540" width="50.625" style="1481" customWidth="1"/>
    <col min="1541" max="1541" width="11" style="1481" customWidth="1"/>
    <col min="1542" max="1542" width="15.25" style="1481" bestFit="1" customWidth="1"/>
    <col min="1543" max="1543" width="9.75" style="1481" bestFit="1" customWidth="1"/>
    <col min="1544" max="1544" width="9" style="1481"/>
    <col min="1545" max="1545" width="15.25" style="1481" bestFit="1" customWidth="1"/>
    <col min="1546" max="1793" width="9" style="1481"/>
    <col min="1794" max="1794" width="9.75" style="1481" customWidth="1"/>
    <col min="1795" max="1795" width="12.625" style="1481" customWidth="1"/>
    <col min="1796" max="1796" width="50.625" style="1481" customWidth="1"/>
    <col min="1797" max="1797" width="11" style="1481" customWidth="1"/>
    <col min="1798" max="1798" width="15.25" style="1481" bestFit="1" customWidth="1"/>
    <col min="1799" max="1799" width="9.75" style="1481" bestFit="1" customWidth="1"/>
    <col min="1800" max="1800" width="9" style="1481"/>
    <col min="1801" max="1801" width="15.25" style="1481" bestFit="1" customWidth="1"/>
    <col min="1802" max="2049" width="9" style="1481"/>
    <col min="2050" max="2050" width="9.75" style="1481" customWidth="1"/>
    <col min="2051" max="2051" width="12.625" style="1481" customWidth="1"/>
    <col min="2052" max="2052" width="50.625" style="1481" customWidth="1"/>
    <col min="2053" max="2053" width="11" style="1481" customWidth="1"/>
    <col min="2054" max="2054" width="15.25" style="1481" bestFit="1" customWidth="1"/>
    <col min="2055" max="2055" width="9.75" style="1481" bestFit="1" customWidth="1"/>
    <col min="2056" max="2056" width="9" style="1481"/>
    <col min="2057" max="2057" width="15.25" style="1481" bestFit="1" customWidth="1"/>
    <col min="2058" max="2305" width="9" style="1481"/>
    <col min="2306" max="2306" width="9.75" style="1481" customWidth="1"/>
    <col min="2307" max="2307" width="12.625" style="1481" customWidth="1"/>
    <col min="2308" max="2308" width="50.625" style="1481" customWidth="1"/>
    <col min="2309" max="2309" width="11" style="1481" customWidth="1"/>
    <col min="2310" max="2310" width="15.25" style="1481" bestFit="1" customWidth="1"/>
    <col min="2311" max="2311" width="9.75" style="1481" bestFit="1" customWidth="1"/>
    <col min="2312" max="2312" width="9" style="1481"/>
    <col min="2313" max="2313" width="15.25" style="1481" bestFit="1" customWidth="1"/>
    <col min="2314" max="2561" width="9" style="1481"/>
    <col min="2562" max="2562" width="9.75" style="1481" customWidth="1"/>
    <col min="2563" max="2563" width="12.625" style="1481" customWidth="1"/>
    <col min="2564" max="2564" width="50.625" style="1481" customWidth="1"/>
    <col min="2565" max="2565" width="11" style="1481" customWidth="1"/>
    <col min="2566" max="2566" width="15.25" style="1481" bestFit="1" customWidth="1"/>
    <col min="2567" max="2567" width="9.75" style="1481" bestFit="1" customWidth="1"/>
    <col min="2568" max="2568" width="9" style="1481"/>
    <col min="2569" max="2569" width="15.25" style="1481" bestFit="1" customWidth="1"/>
    <col min="2570" max="2817" width="9" style="1481"/>
    <col min="2818" max="2818" width="9.75" style="1481" customWidth="1"/>
    <col min="2819" max="2819" width="12.625" style="1481" customWidth="1"/>
    <col min="2820" max="2820" width="50.625" style="1481" customWidth="1"/>
    <col min="2821" max="2821" width="11" style="1481" customWidth="1"/>
    <col min="2822" max="2822" width="15.25" style="1481" bestFit="1" customWidth="1"/>
    <col min="2823" max="2823" width="9.75" style="1481" bestFit="1" customWidth="1"/>
    <col min="2824" max="2824" width="9" style="1481"/>
    <col min="2825" max="2825" width="15.25" style="1481" bestFit="1" customWidth="1"/>
    <col min="2826" max="3073" width="9" style="1481"/>
    <col min="3074" max="3074" width="9.75" style="1481" customWidth="1"/>
    <col min="3075" max="3075" width="12.625" style="1481" customWidth="1"/>
    <col min="3076" max="3076" width="50.625" style="1481" customWidth="1"/>
    <col min="3077" max="3077" width="11" style="1481" customWidth="1"/>
    <col min="3078" max="3078" width="15.25" style="1481" bestFit="1" customWidth="1"/>
    <col min="3079" max="3079" width="9.75" style="1481" bestFit="1" customWidth="1"/>
    <col min="3080" max="3080" width="9" style="1481"/>
    <col min="3081" max="3081" width="15.25" style="1481" bestFit="1" customWidth="1"/>
    <col min="3082" max="3329" width="9" style="1481"/>
    <col min="3330" max="3330" width="9.75" style="1481" customWidth="1"/>
    <col min="3331" max="3331" width="12.625" style="1481" customWidth="1"/>
    <col min="3332" max="3332" width="50.625" style="1481" customWidth="1"/>
    <col min="3333" max="3333" width="11" style="1481" customWidth="1"/>
    <col min="3334" max="3334" width="15.25" style="1481" bestFit="1" customWidth="1"/>
    <col min="3335" max="3335" width="9.75" style="1481" bestFit="1" customWidth="1"/>
    <col min="3336" max="3336" width="9" style="1481"/>
    <col min="3337" max="3337" width="15.25" style="1481" bestFit="1" customWidth="1"/>
    <col min="3338" max="3585" width="9" style="1481"/>
    <col min="3586" max="3586" width="9.75" style="1481" customWidth="1"/>
    <col min="3587" max="3587" width="12.625" style="1481" customWidth="1"/>
    <col min="3588" max="3588" width="50.625" style="1481" customWidth="1"/>
    <col min="3589" max="3589" width="11" style="1481" customWidth="1"/>
    <col min="3590" max="3590" width="15.25" style="1481" bestFit="1" customWidth="1"/>
    <col min="3591" max="3591" width="9.75" style="1481" bestFit="1" customWidth="1"/>
    <col min="3592" max="3592" width="9" style="1481"/>
    <col min="3593" max="3593" width="15.25" style="1481" bestFit="1" customWidth="1"/>
    <col min="3594" max="3841" width="9" style="1481"/>
    <col min="3842" max="3842" width="9.75" style="1481" customWidth="1"/>
    <col min="3843" max="3843" width="12.625" style="1481" customWidth="1"/>
    <col min="3844" max="3844" width="50.625" style="1481" customWidth="1"/>
    <col min="3845" max="3845" width="11" style="1481" customWidth="1"/>
    <col min="3846" max="3846" width="15.25" style="1481" bestFit="1" customWidth="1"/>
    <col min="3847" max="3847" width="9.75" style="1481" bestFit="1" customWidth="1"/>
    <col min="3848" max="3848" width="9" style="1481"/>
    <col min="3849" max="3849" width="15.25" style="1481" bestFit="1" customWidth="1"/>
    <col min="3850" max="4097" width="9" style="1481"/>
    <col min="4098" max="4098" width="9.75" style="1481" customWidth="1"/>
    <col min="4099" max="4099" width="12.625" style="1481" customWidth="1"/>
    <col min="4100" max="4100" width="50.625" style="1481" customWidth="1"/>
    <col min="4101" max="4101" width="11" style="1481" customWidth="1"/>
    <col min="4102" max="4102" width="15.25" style="1481" bestFit="1" customWidth="1"/>
    <col min="4103" max="4103" width="9.75" style="1481" bestFit="1" customWidth="1"/>
    <col min="4104" max="4104" width="9" style="1481"/>
    <col min="4105" max="4105" width="15.25" style="1481" bestFit="1" customWidth="1"/>
    <col min="4106" max="4353" width="9" style="1481"/>
    <col min="4354" max="4354" width="9.75" style="1481" customWidth="1"/>
    <col min="4355" max="4355" width="12.625" style="1481" customWidth="1"/>
    <col min="4356" max="4356" width="50.625" style="1481" customWidth="1"/>
    <col min="4357" max="4357" width="11" style="1481" customWidth="1"/>
    <col min="4358" max="4358" width="15.25" style="1481" bestFit="1" customWidth="1"/>
    <col min="4359" max="4359" width="9.75" style="1481" bestFit="1" customWidth="1"/>
    <col min="4360" max="4360" width="9" style="1481"/>
    <col min="4361" max="4361" width="15.25" style="1481" bestFit="1" customWidth="1"/>
    <col min="4362" max="4609" width="9" style="1481"/>
    <col min="4610" max="4610" width="9.75" style="1481" customWidth="1"/>
    <col min="4611" max="4611" width="12.625" style="1481" customWidth="1"/>
    <col min="4612" max="4612" width="50.625" style="1481" customWidth="1"/>
    <col min="4613" max="4613" width="11" style="1481" customWidth="1"/>
    <col min="4614" max="4614" width="15.25" style="1481" bestFit="1" customWidth="1"/>
    <col min="4615" max="4615" width="9.75" style="1481" bestFit="1" customWidth="1"/>
    <col min="4616" max="4616" width="9" style="1481"/>
    <col min="4617" max="4617" width="15.25" style="1481" bestFit="1" customWidth="1"/>
    <col min="4618" max="4865" width="9" style="1481"/>
    <col min="4866" max="4866" width="9.75" style="1481" customWidth="1"/>
    <col min="4867" max="4867" width="12.625" style="1481" customWidth="1"/>
    <col min="4868" max="4868" width="50.625" style="1481" customWidth="1"/>
    <col min="4869" max="4869" width="11" style="1481" customWidth="1"/>
    <col min="4870" max="4870" width="15.25" style="1481" bestFit="1" customWidth="1"/>
    <col min="4871" max="4871" width="9.75" style="1481" bestFit="1" customWidth="1"/>
    <col min="4872" max="4872" width="9" style="1481"/>
    <col min="4873" max="4873" width="15.25" style="1481" bestFit="1" customWidth="1"/>
    <col min="4874" max="5121" width="9" style="1481"/>
    <col min="5122" max="5122" width="9.75" style="1481" customWidth="1"/>
    <col min="5123" max="5123" width="12.625" style="1481" customWidth="1"/>
    <col min="5124" max="5124" width="50.625" style="1481" customWidth="1"/>
    <col min="5125" max="5125" width="11" style="1481" customWidth="1"/>
    <col min="5126" max="5126" width="15.25" style="1481" bestFit="1" customWidth="1"/>
    <col min="5127" max="5127" width="9.75" style="1481" bestFit="1" customWidth="1"/>
    <col min="5128" max="5128" width="9" style="1481"/>
    <col min="5129" max="5129" width="15.25" style="1481" bestFit="1" customWidth="1"/>
    <col min="5130" max="5377" width="9" style="1481"/>
    <col min="5378" max="5378" width="9.75" style="1481" customWidth="1"/>
    <col min="5379" max="5379" width="12.625" style="1481" customWidth="1"/>
    <col min="5380" max="5380" width="50.625" style="1481" customWidth="1"/>
    <col min="5381" max="5381" width="11" style="1481" customWidth="1"/>
    <col min="5382" max="5382" width="15.25" style="1481" bestFit="1" customWidth="1"/>
    <col min="5383" max="5383" width="9.75" style="1481" bestFit="1" customWidth="1"/>
    <col min="5384" max="5384" width="9" style="1481"/>
    <col min="5385" max="5385" width="15.25" style="1481" bestFit="1" customWidth="1"/>
    <col min="5386" max="5633" width="9" style="1481"/>
    <col min="5634" max="5634" width="9.75" style="1481" customWidth="1"/>
    <col min="5635" max="5635" width="12.625" style="1481" customWidth="1"/>
    <col min="5636" max="5636" width="50.625" style="1481" customWidth="1"/>
    <col min="5637" max="5637" width="11" style="1481" customWidth="1"/>
    <col min="5638" max="5638" width="15.25" style="1481" bestFit="1" customWidth="1"/>
    <col min="5639" max="5639" width="9.75" style="1481" bestFit="1" customWidth="1"/>
    <col min="5640" max="5640" width="9" style="1481"/>
    <col min="5641" max="5641" width="15.25" style="1481" bestFit="1" customWidth="1"/>
    <col min="5642" max="5889" width="9" style="1481"/>
    <col min="5890" max="5890" width="9.75" style="1481" customWidth="1"/>
    <col min="5891" max="5891" width="12.625" style="1481" customWidth="1"/>
    <col min="5892" max="5892" width="50.625" style="1481" customWidth="1"/>
    <col min="5893" max="5893" width="11" style="1481" customWidth="1"/>
    <col min="5894" max="5894" width="15.25" style="1481" bestFit="1" customWidth="1"/>
    <col min="5895" max="5895" width="9.75" style="1481" bestFit="1" customWidth="1"/>
    <col min="5896" max="5896" width="9" style="1481"/>
    <col min="5897" max="5897" width="15.25" style="1481" bestFit="1" customWidth="1"/>
    <col min="5898" max="6145" width="9" style="1481"/>
    <col min="6146" max="6146" width="9.75" style="1481" customWidth="1"/>
    <col min="6147" max="6147" width="12.625" style="1481" customWidth="1"/>
    <col min="6148" max="6148" width="50.625" style="1481" customWidth="1"/>
    <col min="6149" max="6149" width="11" style="1481" customWidth="1"/>
    <col min="6150" max="6150" width="15.25" style="1481" bestFit="1" customWidth="1"/>
    <col min="6151" max="6151" width="9.75" style="1481" bestFit="1" customWidth="1"/>
    <col min="6152" max="6152" width="9" style="1481"/>
    <col min="6153" max="6153" width="15.25" style="1481" bestFit="1" customWidth="1"/>
    <col min="6154" max="6401" width="9" style="1481"/>
    <col min="6402" max="6402" width="9.75" style="1481" customWidth="1"/>
    <col min="6403" max="6403" width="12.625" style="1481" customWidth="1"/>
    <col min="6404" max="6404" width="50.625" style="1481" customWidth="1"/>
    <col min="6405" max="6405" width="11" style="1481" customWidth="1"/>
    <col min="6406" max="6406" width="15.25" style="1481" bestFit="1" customWidth="1"/>
    <col min="6407" max="6407" width="9.75" style="1481" bestFit="1" customWidth="1"/>
    <col min="6408" max="6408" width="9" style="1481"/>
    <col min="6409" max="6409" width="15.25" style="1481" bestFit="1" customWidth="1"/>
    <col min="6410" max="6657" width="9" style="1481"/>
    <col min="6658" max="6658" width="9.75" style="1481" customWidth="1"/>
    <col min="6659" max="6659" width="12.625" style="1481" customWidth="1"/>
    <col min="6660" max="6660" width="50.625" style="1481" customWidth="1"/>
    <col min="6661" max="6661" width="11" style="1481" customWidth="1"/>
    <col min="6662" max="6662" width="15.25" style="1481" bestFit="1" customWidth="1"/>
    <col min="6663" max="6663" width="9.75" style="1481" bestFit="1" customWidth="1"/>
    <col min="6664" max="6664" width="9" style="1481"/>
    <col min="6665" max="6665" width="15.25" style="1481" bestFit="1" customWidth="1"/>
    <col min="6666" max="6913" width="9" style="1481"/>
    <col min="6914" max="6914" width="9.75" style="1481" customWidth="1"/>
    <col min="6915" max="6915" width="12.625" style="1481" customWidth="1"/>
    <col min="6916" max="6916" width="50.625" style="1481" customWidth="1"/>
    <col min="6917" max="6917" width="11" style="1481" customWidth="1"/>
    <col min="6918" max="6918" width="15.25" style="1481" bestFit="1" customWidth="1"/>
    <col min="6919" max="6919" width="9.75" style="1481" bestFit="1" customWidth="1"/>
    <col min="6920" max="6920" width="9" style="1481"/>
    <col min="6921" max="6921" width="15.25" style="1481" bestFit="1" customWidth="1"/>
    <col min="6922" max="7169" width="9" style="1481"/>
    <col min="7170" max="7170" width="9.75" style="1481" customWidth="1"/>
    <col min="7171" max="7171" width="12.625" style="1481" customWidth="1"/>
    <col min="7172" max="7172" width="50.625" style="1481" customWidth="1"/>
    <col min="7173" max="7173" width="11" style="1481" customWidth="1"/>
    <col min="7174" max="7174" width="15.25" style="1481" bestFit="1" customWidth="1"/>
    <col min="7175" max="7175" width="9.75" style="1481" bestFit="1" customWidth="1"/>
    <col min="7176" max="7176" width="9" style="1481"/>
    <col min="7177" max="7177" width="15.25" style="1481" bestFit="1" customWidth="1"/>
    <col min="7178" max="7425" width="9" style="1481"/>
    <col min="7426" max="7426" width="9.75" style="1481" customWidth="1"/>
    <col min="7427" max="7427" width="12.625" style="1481" customWidth="1"/>
    <col min="7428" max="7428" width="50.625" style="1481" customWidth="1"/>
    <col min="7429" max="7429" width="11" style="1481" customWidth="1"/>
    <col min="7430" max="7430" width="15.25" style="1481" bestFit="1" customWidth="1"/>
    <col min="7431" max="7431" width="9.75" style="1481" bestFit="1" customWidth="1"/>
    <col min="7432" max="7432" width="9" style="1481"/>
    <col min="7433" max="7433" width="15.25" style="1481" bestFit="1" customWidth="1"/>
    <col min="7434" max="7681" width="9" style="1481"/>
    <col min="7682" max="7682" width="9.75" style="1481" customWidth="1"/>
    <col min="7683" max="7683" width="12.625" style="1481" customWidth="1"/>
    <col min="7684" max="7684" width="50.625" style="1481" customWidth="1"/>
    <col min="7685" max="7685" width="11" style="1481" customWidth="1"/>
    <col min="7686" max="7686" width="15.25" style="1481" bestFit="1" customWidth="1"/>
    <col min="7687" max="7687" width="9.75" style="1481" bestFit="1" customWidth="1"/>
    <col min="7688" max="7688" width="9" style="1481"/>
    <col min="7689" max="7689" width="15.25" style="1481" bestFit="1" customWidth="1"/>
    <col min="7690" max="7937" width="9" style="1481"/>
    <col min="7938" max="7938" width="9.75" style="1481" customWidth="1"/>
    <col min="7939" max="7939" width="12.625" style="1481" customWidth="1"/>
    <col min="7940" max="7940" width="50.625" style="1481" customWidth="1"/>
    <col min="7941" max="7941" width="11" style="1481" customWidth="1"/>
    <col min="7942" max="7942" width="15.25" style="1481" bestFit="1" customWidth="1"/>
    <col min="7943" max="7943" width="9.75" style="1481" bestFit="1" customWidth="1"/>
    <col min="7944" max="7944" width="9" style="1481"/>
    <col min="7945" max="7945" width="15.25" style="1481" bestFit="1" customWidth="1"/>
    <col min="7946" max="8193" width="9" style="1481"/>
    <col min="8194" max="8194" width="9.75" style="1481" customWidth="1"/>
    <col min="8195" max="8195" width="12.625" style="1481" customWidth="1"/>
    <col min="8196" max="8196" width="50.625" style="1481" customWidth="1"/>
    <col min="8197" max="8197" width="11" style="1481" customWidth="1"/>
    <col min="8198" max="8198" width="15.25" style="1481" bestFit="1" customWidth="1"/>
    <col min="8199" max="8199" width="9.75" style="1481" bestFit="1" customWidth="1"/>
    <col min="8200" max="8200" width="9" style="1481"/>
    <col min="8201" max="8201" width="15.25" style="1481" bestFit="1" customWidth="1"/>
    <col min="8202" max="8449" width="9" style="1481"/>
    <col min="8450" max="8450" width="9.75" style="1481" customWidth="1"/>
    <col min="8451" max="8451" width="12.625" style="1481" customWidth="1"/>
    <col min="8452" max="8452" width="50.625" style="1481" customWidth="1"/>
    <col min="8453" max="8453" width="11" style="1481" customWidth="1"/>
    <col min="8454" max="8454" width="15.25" style="1481" bestFit="1" customWidth="1"/>
    <col min="8455" max="8455" width="9.75" style="1481" bestFit="1" customWidth="1"/>
    <col min="8456" max="8456" width="9" style="1481"/>
    <col min="8457" max="8457" width="15.25" style="1481" bestFit="1" customWidth="1"/>
    <col min="8458" max="8705" width="9" style="1481"/>
    <col min="8706" max="8706" width="9.75" style="1481" customWidth="1"/>
    <col min="8707" max="8707" width="12.625" style="1481" customWidth="1"/>
    <col min="8708" max="8708" width="50.625" style="1481" customWidth="1"/>
    <col min="8709" max="8709" width="11" style="1481" customWidth="1"/>
    <col min="8710" max="8710" width="15.25" style="1481" bestFit="1" customWidth="1"/>
    <col min="8711" max="8711" width="9.75" style="1481" bestFit="1" customWidth="1"/>
    <col min="8712" max="8712" width="9" style="1481"/>
    <col min="8713" max="8713" width="15.25" style="1481" bestFit="1" customWidth="1"/>
    <col min="8714" max="8961" width="9" style="1481"/>
    <col min="8962" max="8962" width="9.75" style="1481" customWidth="1"/>
    <col min="8963" max="8963" width="12.625" style="1481" customWidth="1"/>
    <col min="8964" max="8964" width="50.625" style="1481" customWidth="1"/>
    <col min="8965" max="8965" width="11" style="1481" customWidth="1"/>
    <col min="8966" max="8966" width="15.25" style="1481" bestFit="1" customWidth="1"/>
    <col min="8967" max="8967" width="9.75" style="1481" bestFit="1" customWidth="1"/>
    <col min="8968" max="8968" width="9" style="1481"/>
    <col min="8969" max="8969" width="15.25" style="1481" bestFit="1" customWidth="1"/>
    <col min="8970" max="9217" width="9" style="1481"/>
    <col min="9218" max="9218" width="9.75" style="1481" customWidth="1"/>
    <col min="9219" max="9219" width="12.625" style="1481" customWidth="1"/>
    <col min="9220" max="9220" width="50.625" style="1481" customWidth="1"/>
    <col min="9221" max="9221" width="11" style="1481" customWidth="1"/>
    <col min="9222" max="9222" width="15.25" style="1481" bestFit="1" customWidth="1"/>
    <col min="9223" max="9223" width="9.75" style="1481" bestFit="1" customWidth="1"/>
    <col min="9224" max="9224" width="9" style="1481"/>
    <col min="9225" max="9225" width="15.25" style="1481" bestFit="1" customWidth="1"/>
    <col min="9226" max="9473" width="9" style="1481"/>
    <col min="9474" max="9474" width="9.75" style="1481" customWidth="1"/>
    <col min="9475" max="9475" width="12.625" style="1481" customWidth="1"/>
    <col min="9476" max="9476" width="50.625" style="1481" customWidth="1"/>
    <col min="9477" max="9477" width="11" style="1481" customWidth="1"/>
    <col min="9478" max="9478" width="15.25" style="1481" bestFit="1" customWidth="1"/>
    <col min="9479" max="9479" width="9.75" style="1481" bestFit="1" customWidth="1"/>
    <col min="9480" max="9480" width="9" style="1481"/>
    <col min="9481" max="9481" width="15.25" style="1481" bestFit="1" customWidth="1"/>
    <col min="9482" max="9729" width="9" style="1481"/>
    <col min="9730" max="9730" width="9.75" style="1481" customWidth="1"/>
    <col min="9731" max="9731" width="12.625" style="1481" customWidth="1"/>
    <col min="9732" max="9732" width="50.625" style="1481" customWidth="1"/>
    <col min="9733" max="9733" width="11" style="1481" customWidth="1"/>
    <col min="9734" max="9734" width="15.25" style="1481" bestFit="1" customWidth="1"/>
    <col min="9735" max="9735" width="9.75" style="1481" bestFit="1" customWidth="1"/>
    <col min="9736" max="9736" width="9" style="1481"/>
    <col min="9737" max="9737" width="15.25" style="1481" bestFit="1" customWidth="1"/>
    <col min="9738" max="9985" width="9" style="1481"/>
    <col min="9986" max="9986" width="9.75" style="1481" customWidth="1"/>
    <col min="9987" max="9987" width="12.625" style="1481" customWidth="1"/>
    <col min="9988" max="9988" width="50.625" style="1481" customWidth="1"/>
    <col min="9989" max="9989" width="11" style="1481" customWidth="1"/>
    <col min="9990" max="9990" width="15.25" style="1481" bestFit="1" customWidth="1"/>
    <col min="9991" max="9991" width="9.75" style="1481" bestFit="1" customWidth="1"/>
    <col min="9992" max="9992" width="9" style="1481"/>
    <col min="9993" max="9993" width="15.25" style="1481" bestFit="1" customWidth="1"/>
    <col min="9994" max="10241" width="9" style="1481"/>
    <col min="10242" max="10242" width="9.75" style="1481" customWidth="1"/>
    <col min="10243" max="10243" width="12.625" style="1481" customWidth="1"/>
    <col min="10244" max="10244" width="50.625" style="1481" customWidth="1"/>
    <col min="10245" max="10245" width="11" style="1481" customWidth="1"/>
    <col min="10246" max="10246" width="15.25" style="1481" bestFit="1" customWidth="1"/>
    <col min="10247" max="10247" width="9.75" style="1481" bestFit="1" customWidth="1"/>
    <col min="10248" max="10248" width="9" style="1481"/>
    <col min="10249" max="10249" width="15.25" style="1481" bestFit="1" customWidth="1"/>
    <col min="10250" max="10497" width="9" style="1481"/>
    <col min="10498" max="10498" width="9.75" style="1481" customWidth="1"/>
    <col min="10499" max="10499" width="12.625" style="1481" customWidth="1"/>
    <col min="10500" max="10500" width="50.625" style="1481" customWidth="1"/>
    <col min="10501" max="10501" width="11" style="1481" customWidth="1"/>
    <col min="10502" max="10502" width="15.25" style="1481" bestFit="1" customWidth="1"/>
    <col min="10503" max="10503" width="9.75" style="1481" bestFit="1" customWidth="1"/>
    <col min="10504" max="10504" width="9" style="1481"/>
    <col min="10505" max="10505" width="15.25" style="1481" bestFit="1" customWidth="1"/>
    <col min="10506" max="10753" width="9" style="1481"/>
    <col min="10754" max="10754" width="9.75" style="1481" customWidth="1"/>
    <col min="10755" max="10755" width="12.625" style="1481" customWidth="1"/>
    <col min="10756" max="10756" width="50.625" style="1481" customWidth="1"/>
    <col min="10757" max="10757" width="11" style="1481" customWidth="1"/>
    <col min="10758" max="10758" width="15.25" style="1481" bestFit="1" customWidth="1"/>
    <col min="10759" max="10759" width="9.75" style="1481" bestFit="1" customWidth="1"/>
    <col min="10760" max="10760" width="9" style="1481"/>
    <col min="10761" max="10761" width="15.25" style="1481" bestFit="1" customWidth="1"/>
    <col min="10762" max="11009" width="9" style="1481"/>
    <col min="11010" max="11010" width="9.75" style="1481" customWidth="1"/>
    <col min="11011" max="11011" width="12.625" style="1481" customWidth="1"/>
    <col min="11012" max="11012" width="50.625" style="1481" customWidth="1"/>
    <col min="11013" max="11013" width="11" style="1481" customWidth="1"/>
    <col min="11014" max="11014" width="15.25" style="1481" bestFit="1" customWidth="1"/>
    <col min="11015" max="11015" width="9.75" style="1481" bestFit="1" customWidth="1"/>
    <col min="11016" max="11016" width="9" style="1481"/>
    <col min="11017" max="11017" width="15.25" style="1481" bestFit="1" customWidth="1"/>
    <col min="11018" max="11265" width="9" style="1481"/>
    <col min="11266" max="11266" width="9.75" style="1481" customWidth="1"/>
    <col min="11267" max="11267" width="12.625" style="1481" customWidth="1"/>
    <col min="11268" max="11268" width="50.625" style="1481" customWidth="1"/>
    <col min="11269" max="11269" width="11" style="1481" customWidth="1"/>
    <col min="11270" max="11270" width="15.25" style="1481" bestFit="1" customWidth="1"/>
    <col min="11271" max="11271" width="9.75" style="1481" bestFit="1" customWidth="1"/>
    <col min="11272" max="11272" width="9" style="1481"/>
    <col min="11273" max="11273" width="15.25" style="1481" bestFit="1" customWidth="1"/>
    <col min="11274" max="11521" width="9" style="1481"/>
    <col min="11522" max="11522" width="9.75" style="1481" customWidth="1"/>
    <col min="11523" max="11523" width="12.625" style="1481" customWidth="1"/>
    <col min="11524" max="11524" width="50.625" style="1481" customWidth="1"/>
    <col min="11525" max="11525" width="11" style="1481" customWidth="1"/>
    <col min="11526" max="11526" width="15.25" style="1481" bestFit="1" customWidth="1"/>
    <col min="11527" max="11527" width="9.75" style="1481" bestFit="1" customWidth="1"/>
    <col min="11528" max="11528" width="9" style="1481"/>
    <col min="11529" max="11529" width="15.25" style="1481" bestFit="1" customWidth="1"/>
    <col min="11530" max="11777" width="9" style="1481"/>
    <col min="11778" max="11778" width="9.75" style="1481" customWidth="1"/>
    <col min="11779" max="11779" width="12.625" style="1481" customWidth="1"/>
    <col min="11780" max="11780" width="50.625" style="1481" customWidth="1"/>
    <col min="11781" max="11781" width="11" style="1481" customWidth="1"/>
    <col min="11782" max="11782" width="15.25" style="1481" bestFit="1" customWidth="1"/>
    <col min="11783" max="11783" width="9.75" style="1481" bestFit="1" customWidth="1"/>
    <col min="11784" max="11784" width="9" style="1481"/>
    <col min="11785" max="11785" width="15.25" style="1481" bestFit="1" customWidth="1"/>
    <col min="11786" max="12033" width="9" style="1481"/>
    <col min="12034" max="12034" width="9.75" style="1481" customWidth="1"/>
    <col min="12035" max="12035" width="12.625" style="1481" customWidth="1"/>
    <col min="12036" max="12036" width="50.625" style="1481" customWidth="1"/>
    <col min="12037" max="12037" width="11" style="1481" customWidth="1"/>
    <col min="12038" max="12038" width="15.25" style="1481" bestFit="1" customWidth="1"/>
    <col min="12039" max="12039" width="9.75" style="1481" bestFit="1" customWidth="1"/>
    <col min="12040" max="12040" width="9" style="1481"/>
    <col min="12041" max="12041" width="15.25" style="1481" bestFit="1" customWidth="1"/>
    <col min="12042" max="12289" width="9" style="1481"/>
    <col min="12290" max="12290" width="9.75" style="1481" customWidth="1"/>
    <col min="12291" max="12291" width="12.625" style="1481" customWidth="1"/>
    <col min="12292" max="12292" width="50.625" style="1481" customWidth="1"/>
    <col min="12293" max="12293" width="11" style="1481" customWidth="1"/>
    <col min="12294" max="12294" width="15.25" style="1481" bestFit="1" customWidth="1"/>
    <col min="12295" max="12295" width="9.75" style="1481" bestFit="1" customWidth="1"/>
    <col min="12296" max="12296" width="9" style="1481"/>
    <col min="12297" max="12297" width="15.25" style="1481" bestFit="1" customWidth="1"/>
    <col min="12298" max="12545" width="9" style="1481"/>
    <col min="12546" max="12546" width="9.75" style="1481" customWidth="1"/>
    <col min="12547" max="12547" width="12.625" style="1481" customWidth="1"/>
    <col min="12548" max="12548" width="50.625" style="1481" customWidth="1"/>
    <col min="12549" max="12549" width="11" style="1481" customWidth="1"/>
    <col min="12550" max="12550" width="15.25" style="1481" bestFit="1" customWidth="1"/>
    <col min="12551" max="12551" width="9.75" style="1481" bestFit="1" customWidth="1"/>
    <col min="12552" max="12552" width="9" style="1481"/>
    <col min="12553" max="12553" width="15.25" style="1481" bestFit="1" customWidth="1"/>
    <col min="12554" max="12801" width="9" style="1481"/>
    <col min="12802" max="12802" width="9.75" style="1481" customWidth="1"/>
    <col min="12803" max="12803" width="12.625" style="1481" customWidth="1"/>
    <col min="12804" max="12804" width="50.625" style="1481" customWidth="1"/>
    <col min="12805" max="12805" width="11" style="1481" customWidth="1"/>
    <col min="12806" max="12806" width="15.25" style="1481" bestFit="1" customWidth="1"/>
    <col min="12807" max="12807" width="9.75" style="1481" bestFit="1" customWidth="1"/>
    <col min="12808" max="12808" width="9" style="1481"/>
    <col min="12809" max="12809" width="15.25" style="1481" bestFit="1" customWidth="1"/>
    <col min="12810" max="13057" width="9" style="1481"/>
    <col min="13058" max="13058" width="9.75" style="1481" customWidth="1"/>
    <col min="13059" max="13059" width="12.625" style="1481" customWidth="1"/>
    <col min="13060" max="13060" width="50.625" style="1481" customWidth="1"/>
    <col min="13061" max="13061" width="11" style="1481" customWidth="1"/>
    <col min="13062" max="13062" width="15.25" style="1481" bestFit="1" customWidth="1"/>
    <col min="13063" max="13063" width="9.75" style="1481" bestFit="1" customWidth="1"/>
    <col min="13064" max="13064" width="9" style="1481"/>
    <col min="13065" max="13065" width="15.25" style="1481" bestFit="1" customWidth="1"/>
    <col min="13066" max="13313" width="9" style="1481"/>
    <col min="13314" max="13314" width="9.75" style="1481" customWidth="1"/>
    <col min="13315" max="13315" width="12.625" style="1481" customWidth="1"/>
    <col min="13316" max="13316" width="50.625" style="1481" customWidth="1"/>
    <col min="13317" max="13317" width="11" style="1481" customWidth="1"/>
    <col min="13318" max="13318" width="15.25" style="1481" bestFit="1" customWidth="1"/>
    <col min="13319" max="13319" width="9.75" style="1481" bestFit="1" customWidth="1"/>
    <col min="13320" max="13320" width="9" style="1481"/>
    <col min="13321" max="13321" width="15.25" style="1481" bestFit="1" customWidth="1"/>
    <col min="13322" max="13569" width="9" style="1481"/>
    <col min="13570" max="13570" width="9.75" style="1481" customWidth="1"/>
    <col min="13571" max="13571" width="12.625" style="1481" customWidth="1"/>
    <col min="13572" max="13572" width="50.625" style="1481" customWidth="1"/>
    <col min="13573" max="13573" width="11" style="1481" customWidth="1"/>
    <col min="13574" max="13574" width="15.25" style="1481" bestFit="1" customWidth="1"/>
    <col min="13575" max="13575" width="9.75" style="1481" bestFit="1" customWidth="1"/>
    <col min="13576" max="13576" width="9" style="1481"/>
    <col min="13577" max="13577" width="15.25" style="1481" bestFit="1" customWidth="1"/>
    <col min="13578" max="13825" width="9" style="1481"/>
    <col min="13826" max="13826" width="9.75" style="1481" customWidth="1"/>
    <col min="13827" max="13827" width="12.625" style="1481" customWidth="1"/>
    <col min="13828" max="13828" width="50.625" style="1481" customWidth="1"/>
    <col min="13829" max="13829" width="11" style="1481" customWidth="1"/>
    <col min="13830" max="13830" width="15.25" style="1481" bestFit="1" customWidth="1"/>
    <col min="13831" max="13831" width="9.75" style="1481" bestFit="1" customWidth="1"/>
    <col min="13832" max="13832" width="9" style="1481"/>
    <col min="13833" max="13833" width="15.25" style="1481" bestFit="1" customWidth="1"/>
    <col min="13834" max="14081" width="9" style="1481"/>
    <col min="14082" max="14082" width="9.75" style="1481" customWidth="1"/>
    <col min="14083" max="14083" width="12.625" style="1481" customWidth="1"/>
    <col min="14084" max="14084" width="50.625" style="1481" customWidth="1"/>
    <col min="14085" max="14085" width="11" style="1481" customWidth="1"/>
    <col min="14086" max="14086" width="15.25" style="1481" bestFit="1" customWidth="1"/>
    <col min="14087" max="14087" width="9.75" style="1481" bestFit="1" customWidth="1"/>
    <col min="14088" max="14088" width="9" style="1481"/>
    <col min="14089" max="14089" width="15.25" style="1481" bestFit="1" customWidth="1"/>
    <col min="14090" max="14337" width="9" style="1481"/>
    <col min="14338" max="14338" width="9.75" style="1481" customWidth="1"/>
    <col min="14339" max="14339" width="12.625" style="1481" customWidth="1"/>
    <col min="14340" max="14340" width="50.625" style="1481" customWidth="1"/>
    <col min="14341" max="14341" width="11" style="1481" customWidth="1"/>
    <col min="14342" max="14342" width="15.25" style="1481" bestFit="1" customWidth="1"/>
    <col min="14343" max="14343" width="9.75" style="1481" bestFit="1" customWidth="1"/>
    <col min="14344" max="14344" width="9" style="1481"/>
    <col min="14345" max="14345" width="15.25" style="1481" bestFit="1" customWidth="1"/>
    <col min="14346" max="14593" width="9" style="1481"/>
    <col min="14594" max="14594" width="9.75" style="1481" customWidth="1"/>
    <col min="14595" max="14595" width="12.625" style="1481" customWidth="1"/>
    <col min="14596" max="14596" width="50.625" style="1481" customWidth="1"/>
    <col min="14597" max="14597" width="11" style="1481" customWidth="1"/>
    <col min="14598" max="14598" width="15.25" style="1481" bestFit="1" customWidth="1"/>
    <col min="14599" max="14599" width="9.75" style="1481" bestFit="1" customWidth="1"/>
    <col min="14600" max="14600" width="9" style="1481"/>
    <col min="14601" max="14601" width="15.25" style="1481" bestFit="1" customWidth="1"/>
    <col min="14602" max="14849" width="9" style="1481"/>
    <col min="14850" max="14850" width="9.75" style="1481" customWidth="1"/>
    <col min="14851" max="14851" width="12.625" style="1481" customWidth="1"/>
    <col min="14852" max="14852" width="50.625" style="1481" customWidth="1"/>
    <col min="14853" max="14853" width="11" style="1481" customWidth="1"/>
    <col min="14854" max="14854" width="15.25" style="1481" bestFit="1" customWidth="1"/>
    <col min="14855" max="14855" width="9.75" style="1481" bestFit="1" customWidth="1"/>
    <col min="14856" max="14856" width="9" style="1481"/>
    <col min="14857" max="14857" width="15.25" style="1481" bestFit="1" customWidth="1"/>
    <col min="14858" max="15105" width="9" style="1481"/>
    <col min="15106" max="15106" width="9.75" style="1481" customWidth="1"/>
    <col min="15107" max="15107" width="12.625" style="1481" customWidth="1"/>
    <col min="15108" max="15108" width="50.625" style="1481" customWidth="1"/>
    <col min="15109" max="15109" width="11" style="1481" customWidth="1"/>
    <col min="15110" max="15110" width="15.25" style="1481" bestFit="1" customWidth="1"/>
    <col min="15111" max="15111" width="9.75" style="1481" bestFit="1" customWidth="1"/>
    <col min="15112" max="15112" width="9" style="1481"/>
    <col min="15113" max="15113" width="15.25" style="1481" bestFit="1" customWidth="1"/>
    <col min="15114" max="15361" width="9" style="1481"/>
    <col min="15362" max="15362" width="9.75" style="1481" customWidth="1"/>
    <col min="15363" max="15363" width="12.625" style="1481" customWidth="1"/>
    <col min="15364" max="15364" width="50.625" style="1481" customWidth="1"/>
    <col min="15365" max="15365" width="11" style="1481" customWidth="1"/>
    <col min="15366" max="15366" width="15.25" style="1481" bestFit="1" customWidth="1"/>
    <col min="15367" max="15367" width="9.75" style="1481" bestFit="1" customWidth="1"/>
    <col min="15368" max="15368" width="9" style="1481"/>
    <col min="15369" max="15369" width="15.25" style="1481" bestFit="1" customWidth="1"/>
    <col min="15370" max="15617" width="9" style="1481"/>
    <col min="15618" max="15618" width="9.75" style="1481" customWidth="1"/>
    <col min="15619" max="15619" width="12.625" style="1481" customWidth="1"/>
    <col min="15620" max="15620" width="50.625" style="1481" customWidth="1"/>
    <col min="15621" max="15621" width="11" style="1481" customWidth="1"/>
    <col min="15622" max="15622" width="15.25" style="1481" bestFit="1" customWidth="1"/>
    <col min="15623" max="15623" width="9.75" style="1481" bestFit="1" customWidth="1"/>
    <col min="15624" max="15624" width="9" style="1481"/>
    <col min="15625" max="15625" width="15.25" style="1481" bestFit="1" customWidth="1"/>
    <col min="15626" max="15873" width="9" style="1481"/>
    <col min="15874" max="15874" width="9.75" style="1481" customWidth="1"/>
    <col min="15875" max="15875" width="12.625" style="1481" customWidth="1"/>
    <col min="15876" max="15876" width="50.625" style="1481" customWidth="1"/>
    <col min="15877" max="15877" width="11" style="1481" customWidth="1"/>
    <col min="15878" max="15878" width="15.25" style="1481" bestFit="1" customWidth="1"/>
    <col min="15879" max="15879" width="9.75" style="1481" bestFit="1" customWidth="1"/>
    <col min="15880" max="15880" width="9" style="1481"/>
    <col min="15881" max="15881" width="15.25" style="1481" bestFit="1" customWidth="1"/>
    <col min="15882" max="16129" width="9" style="1481"/>
    <col min="16130" max="16130" width="9.75" style="1481" customWidth="1"/>
    <col min="16131" max="16131" width="12.625" style="1481" customWidth="1"/>
    <col min="16132" max="16132" width="50.625" style="1481" customWidth="1"/>
    <col min="16133" max="16133" width="11" style="1481" customWidth="1"/>
    <col min="16134" max="16134" width="15.25" style="1481" bestFit="1" customWidth="1"/>
    <col min="16135" max="16135" width="9.75" style="1481" bestFit="1" customWidth="1"/>
    <col min="16136" max="16136" width="9" style="1481"/>
    <col min="16137" max="16137" width="15.25" style="1481" bestFit="1" customWidth="1"/>
    <col min="16138" max="16384" width="9" style="1481"/>
  </cols>
  <sheetData>
    <row r="3" spans="2:9" ht="30" customHeight="1">
      <c r="B3" s="1505" t="s">
        <v>1163</v>
      </c>
    </row>
    <row r="4" spans="2:9" ht="35.1" customHeight="1">
      <c r="B4" s="1477" t="s">
        <v>1133</v>
      </c>
      <c r="C4" s="1477" t="s">
        <v>1134</v>
      </c>
      <c r="D4" s="1478" t="s">
        <v>1135</v>
      </c>
      <c r="E4" s="1479" t="s">
        <v>1136</v>
      </c>
      <c r="H4" s="1485"/>
    </row>
    <row r="5" spans="2:9" ht="20.100000000000001" customHeight="1">
      <c r="B5" s="1726" t="s">
        <v>1137</v>
      </c>
      <c r="C5" s="1482" t="s">
        <v>1138</v>
      </c>
      <c r="D5" s="1483" t="s">
        <v>1139</v>
      </c>
      <c r="E5" s="1484">
        <v>30.6</v>
      </c>
      <c r="G5" s="1485"/>
      <c r="H5" s="1485"/>
      <c r="I5" s="1485"/>
    </row>
    <row r="6" spans="2:9" ht="20.100000000000001" customHeight="1">
      <c r="B6" s="1726"/>
      <c r="C6" s="1486" t="s">
        <v>1140</v>
      </c>
      <c r="D6" s="1487" t="s">
        <v>1141</v>
      </c>
      <c r="E6" s="1488">
        <v>212.8</v>
      </c>
      <c r="G6" s="1485"/>
      <c r="H6" s="1485"/>
      <c r="I6" s="1485"/>
    </row>
    <row r="7" spans="2:9" ht="20.100000000000001" customHeight="1">
      <c r="B7" s="1726"/>
      <c r="C7" s="1486" t="s">
        <v>1142</v>
      </c>
      <c r="D7" s="1487" t="s">
        <v>1143</v>
      </c>
      <c r="E7" s="1488">
        <v>69.599999999999994</v>
      </c>
      <c r="G7" s="1485"/>
      <c r="H7" s="1485"/>
      <c r="I7" s="1485"/>
    </row>
    <row r="8" spans="2:9" ht="60" customHeight="1">
      <c r="B8" s="1726"/>
      <c r="C8" s="1489" t="s">
        <v>1144</v>
      </c>
      <c r="D8" s="1490" t="s">
        <v>1145</v>
      </c>
      <c r="E8" s="1491">
        <v>76.8</v>
      </c>
      <c r="G8" s="1485"/>
      <c r="H8" s="1485"/>
    </row>
    <row r="9" spans="2:9" ht="20.100000000000001" customHeight="1">
      <c r="B9" s="1726"/>
      <c r="C9" s="1477" t="s">
        <v>1146</v>
      </c>
      <c r="D9" s="1492"/>
      <c r="E9" s="1493">
        <f>SUM(E5:E8)</f>
        <v>389.8</v>
      </c>
    </row>
    <row r="10" spans="2:9" ht="39.950000000000003" customHeight="1">
      <c r="B10" s="1726" t="s">
        <v>1147</v>
      </c>
      <c r="C10" s="1482" t="s">
        <v>1138</v>
      </c>
      <c r="D10" s="1483" t="s">
        <v>1148</v>
      </c>
      <c r="E10" s="1484">
        <v>520.79999999999995</v>
      </c>
    </row>
    <row r="11" spans="2:9" ht="39.950000000000003" customHeight="1">
      <c r="B11" s="1726"/>
      <c r="C11" s="1486" t="s">
        <v>1140</v>
      </c>
      <c r="D11" s="1487" t="s">
        <v>1149</v>
      </c>
      <c r="E11" s="1488">
        <v>134.1</v>
      </c>
      <c r="H11" s="1480"/>
    </row>
    <row r="12" spans="2:9" ht="39.950000000000003" customHeight="1">
      <c r="B12" s="1726"/>
      <c r="C12" s="1489" t="s">
        <v>1142</v>
      </c>
      <c r="D12" s="1490" t="s">
        <v>1150</v>
      </c>
      <c r="E12" s="1491">
        <v>55.8</v>
      </c>
    </row>
    <row r="13" spans="2:9" ht="20.100000000000001" customHeight="1">
      <c r="B13" s="1726"/>
      <c r="C13" s="1477" t="s">
        <v>1146</v>
      </c>
      <c r="D13" s="1492"/>
      <c r="E13" s="1493">
        <f>SUM(E10:E12)</f>
        <v>710.69999999999993</v>
      </c>
    </row>
    <row r="14" spans="2:9" ht="39.950000000000003" customHeight="1">
      <c r="B14" s="1726" t="s">
        <v>1151</v>
      </c>
      <c r="C14" s="1482" t="s">
        <v>1138</v>
      </c>
      <c r="D14" s="1483" t="s">
        <v>1152</v>
      </c>
      <c r="E14" s="1484">
        <v>10</v>
      </c>
    </row>
    <row r="15" spans="2:9" ht="60" customHeight="1">
      <c r="B15" s="1726"/>
      <c r="C15" s="1486" t="s">
        <v>1140</v>
      </c>
      <c r="D15" s="1487" t="s">
        <v>1153</v>
      </c>
      <c r="E15" s="1488">
        <v>257.5</v>
      </c>
    </row>
    <row r="16" spans="2:9" ht="20.100000000000001" customHeight="1">
      <c r="B16" s="1726"/>
      <c r="C16" s="1489" t="s">
        <v>1142</v>
      </c>
      <c r="D16" s="1490" t="s">
        <v>1154</v>
      </c>
      <c r="E16" s="1491">
        <v>75</v>
      </c>
    </row>
    <row r="17" spans="2:11" ht="20.100000000000001" customHeight="1">
      <c r="B17" s="1726"/>
      <c r="C17" s="1477" t="s">
        <v>1146</v>
      </c>
      <c r="D17" s="1492"/>
      <c r="E17" s="1493">
        <f>SUM(E14:E16)</f>
        <v>342.5</v>
      </c>
      <c r="K17" s="1485"/>
    </row>
    <row r="18" spans="2:11" ht="20.100000000000001" customHeight="1">
      <c r="B18" s="1726" t="s">
        <v>1155</v>
      </c>
      <c r="C18" s="1482" t="s">
        <v>1138</v>
      </c>
      <c r="D18" s="1494"/>
      <c r="E18" s="1484">
        <v>5</v>
      </c>
    </row>
    <row r="19" spans="2:11" ht="20.100000000000001" customHeight="1">
      <c r="B19" s="1726"/>
      <c r="C19" s="1486" t="s">
        <v>1140</v>
      </c>
      <c r="D19" s="1495"/>
      <c r="E19" s="1488">
        <v>15</v>
      </c>
    </row>
    <row r="20" spans="2:11" ht="20.100000000000001" customHeight="1">
      <c r="B20" s="1726"/>
      <c r="C20" s="1489" t="s">
        <v>1142</v>
      </c>
      <c r="D20" s="1496"/>
      <c r="E20" s="1497">
        <v>20</v>
      </c>
    </row>
    <row r="21" spans="2:11" ht="20.100000000000001" customHeight="1">
      <c r="B21" s="1726"/>
      <c r="C21" s="1477" t="s">
        <v>1146</v>
      </c>
      <c r="D21" s="1498"/>
      <c r="E21" s="1499">
        <f>SUM(E18:E20)</f>
        <v>40</v>
      </c>
    </row>
    <row r="22" spans="2:11" ht="39.950000000000003" customHeight="1">
      <c r="B22" s="1726" t="s">
        <v>1156</v>
      </c>
      <c r="C22" s="1482" t="s">
        <v>1138</v>
      </c>
      <c r="D22" s="1483" t="s">
        <v>1157</v>
      </c>
      <c r="E22" s="1484">
        <v>190.2</v>
      </c>
    </row>
    <row r="23" spans="2:11" ht="60" customHeight="1">
      <c r="B23" s="1726"/>
      <c r="C23" s="1486" t="s">
        <v>1140</v>
      </c>
      <c r="D23" s="1487" t="s">
        <v>1158</v>
      </c>
      <c r="E23" s="1488">
        <v>80.8</v>
      </c>
    </row>
    <row r="24" spans="2:11" ht="39.950000000000003" customHeight="1">
      <c r="B24" s="1726"/>
      <c r="C24" s="1489" t="s">
        <v>1142</v>
      </c>
      <c r="D24" s="1490" t="s">
        <v>1159</v>
      </c>
      <c r="E24" s="1491">
        <v>136.5</v>
      </c>
    </row>
    <row r="25" spans="2:11" ht="20.100000000000001" customHeight="1">
      <c r="B25" s="1726"/>
      <c r="C25" s="1477" t="s">
        <v>1146</v>
      </c>
      <c r="D25" s="1492"/>
      <c r="E25" s="1493">
        <v>407.5</v>
      </c>
    </row>
    <row r="26" spans="2:11" ht="20.100000000000001" customHeight="1">
      <c r="B26" s="1723" t="s">
        <v>67</v>
      </c>
      <c r="C26" s="1482" t="s">
        <v>1138</v>
      </c>
      <c r="D26" s="1483" t="s">
        <v>1160</v>
      </c>
      <c r="E26" s="1484">
        <v>1.5</v>
      </c>
    </row>
    <row r="27" spans="2:11" ht="20.100000000000001" customHeight="1">
      <c r="B27" s="1724"/>
      <c r="C27" s="1486" t="s">
        <v>1140</v>
      </c>
      <c r="D27" s="1487"/>
      <c r="E27" s="1488"/>
    </row>
    <row r="28" spans="2:11" ht="20.100000000000001" customHeight="1">
      <c r="B28" s="1724"/>
      <c r="C28" s="1486" t="s">
        <v>1142</v>
      </c>
      <c r="D28" s="1487"/>
      <c r="E28" s="1488"/>
    </row>
    <row r="29" spans="2:11" ht="39.950000000000003" customHeight="1">
      <c r="B29" s="1724"/>
      <c r="C29" s="1489" t="s">
        <v>1144</v>
      </c>
      <c r="D29" s="1490" t="s">
        <v>1161</v>
      </c>
      <c r="E29" s="1491">
        <v>63</v>
      </c>
    </row>
    <row r="30" spans="2:11" ht="20.100000000000001" customHeight="1">
      <c r="B30" s="1725"/>
      <c r="C30" s="1477" t="s">
        <v>1146</v>
      </c>
      <c r="D30" s="1492"/>
      <c r="E30" s="1493">
        <v>64.5</v>
      </c>
    </row>
    <row r="31" spans="2:11" ht="24.95" customHeight="1">
      <c r="B31" s="1500" t="s">
        <v>1162</v>
      </c>
      <c r="F31" s="1504"/>
    </row>
  </sheetData>
  <mergeCells count="6">
    <mergeCell ref="B26:B30"/>
    <mergeCell ref="B5:B9"/>
    <mergeCell ref="B10:B13"/>
    <mergeCell ref="B14:B17"/>
    <mergeCell ref="B18:B21"/>
    <mergeCell ref="B22:B25"/>
  </mergeCells>
  <phoneticPr fontId="7"/>
  <pageMargins left="0.75" right="0.75" top="1" bottom="1" header="0.51200000000000001" footer="0.51200000000000001"/>
  <pageSetup paperSize="9" scale="85"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autoPageBreaks="0" fitToPage="1"/>
  </sheetPr>
  <dimension ref="B1:P24"/>
  <sheetViews>
    <sheetView topLeftCell="A4" zoomScale="90" zoomScaleNormal="90" zoomScalePageLayoutView="90" workbookViewId="0">
      <selection activeCell="N18" sqref="N18"/>
    </sheetView>
  </sheetViews>
  <sheetFormatPr defaultColWidth="8.875" defaultRowHeight="30" customHeight="1"/>
  <cols>
    <col min="1" max="1" width="2.625" style="18" customWidth="1"/>
    <col min="2" max="2" width="8.875" style="18"/>
    <col min="3" max="3" width="29.875" style="18" bestFit="1" customWidth="1"/>
    <col min="4" max="9" width="8.625" style="18" customWidth="1"/>
    <col min="10" max="10" width="15.625" style="18" customWidth="1"/>
    <col min="11" max="12" width="10.625" style="237" customWidth="1"/>
    <col min="13" max="13" width="10.625" style="244" customWidth="1"/>
    <col min="14" max="14" width="22.625" style="18" customWidth="1"/>
    <col min="15" max="15" width="2.625" style="18" customWidth="1"/>
    <col min="16" max="16" width="20.875" style="18" bestFit="1" customWidth="1"/>
    <col min="17" max="258" width="8.875" style="18"/>
    <col min="259" max="259" width="29.875" style="18" bestFit="1" customWidth="1"/>
    <col min="260" max="265" width="10.625" style="18" customWidth="1"/>
    <col min="266" max="514" width="8.875" style="18"/>
    <col min="515" max="515" width="29.875" style="18" bestFit="1" customWidth="1"/>
    <col min="516" max="521" width="10.625" style="18" customWidth="1"/>
    <col min="522" max="770" width="8.875" style="18"/>
    <col min="771" max="771" width="29.875" style="18" bestFit="1" customWidth="1"/>
    <col min="772" max="777" width="10.625" style="18" customWidth="1"/>
    <col min="778" max="1026" width="8.875" style="18"/>
    <col min="1027" max="1027" width="29.875" style="18" bestFit="1" customWidth="1"/>
    <col min="1028" max="1033" width="10.625" style="18" customWidth="1"/>
    <col min="1034" max="1282" width="8.875" style="18"/>
    <col min="1283" max="1283" width="29.875" style="18" bestFit="1" customWidth="1"/>
    <col min="1284" max="1289" width="10.625" style="18" customWidth="1"/>
    <col min="1290" max="1538" width="8.875" style="18"/>
    <col min="1539" max="1539" width="29.875" style="18" bestFit="1" customWidth="1"/>
    <col min="1540" max="1545" width="10.625" style="18" customWidth="1"/>
    <col min="1546" max="1794" width="8.875" style="18"/>
    <col min="1795" max="1795" width="29.875" style="18" bestFit="1" customWidth="1"/>
    <col min="1796" max="1801" width="10.625" style="18" customWidth="1"/>
    <col min="1802" max="2050" width="8.875" style="18"/>
    <col min="2051" max="2051" width="29.875" style="18" bestFit="1" customWidth="1"/>
    <col min="2052" max="2057" width="10.625" style="18" customWidth="1"/>
    <col min="2058" max="2306" width="8.875" style="18"/>
    <col min="2307" max="2307" width="29.875" style="18" bestFit="1" customWidth="1"/>
    <col min="2308" max="2313" width="10.625" style="18" customWidth="1"/>
    <col min="2314" max="2562" width="8.875" style="18"/>
    <col min="2563" max="2563" width="29.875" style="18" bestFit="1" customWidth="1"/>
    <col min="2564" max="2569" width="10.625" style="18" customWidth="1"/>
    <col min="2570" max="2818" width="8.875" style="18"/>
    <col min="2819" max="2819" width="29.875" style="18" bestFit="1" customWidth="1"/>
    <col min="2820" max="2825" width="10.625" style="18" customWidth="1"/>
    <col min="2826" max="3074" width="8.875" style="18"/>
    <col min="3075" max="3075" width="29.875" style="18" bestFit="1" customWidth="1"/>
    <col min="3076" max="3081" width="10.625" style="18" customWidth="1"/>
    <col min="3082" max="3330" width="8.875" style="18"/>
    <col min="3331" max="3331" width="29.875" style="18" bestFit="1" customWidth="1"/>
    <col min="3332" max="3337" width="10.625" style="18" customWidth="1"/>
    <col min="3338" max="3586" width="8.875" style="18"/>
    <col min="3587" max="3587" width="29.875" style="18" bestFit="1" customWidth="1"/>
    <col min="3588" max="3593" width="10.625" style="18" customWidth="1"/>
    <col min="3594" max="3842" width="8.875" style="18"/>
    <col min="3843" max="3843" width="29.875" style="18" bestFit="1" customWidth="1"/>
    <col min="3844" max="3849" width="10.625" style="18" customWidth="1"/>
    <col min="3850" max="4098" width="8.875" style="18"/>
    <col min="4099" max="4099" width="29.875" style="18" bestFit="1" customWidth="1"/>
    <col min="4100" max="4105" width="10.625" style="18" customWidth="1"/>
    <col min="4106" max="4354" width="8.875" style="18"/>
    <col min="4355" max="4355" width="29.875" style="18" bestFit="1" customWidth="1"/>
    <col min="4356" max="4361" width="10.625" style="18" customWidth="1"/>
    <col min="4362" max="4610" width="8.875" style="18"/>
    <col min="4611" max="4611" width="29.875" style="18" bestFit="1" customWidth="1"/>
    <col min="4612" max="4617" width="10.625" style="18" customWidth="1"/>
    <col min="4618" max="4866" width="8.875" style="18"/>
    <col min="4867" max="4867" width="29.875" style="18" bestFit="1" customWidth="1"/>
    <col min="4868" max="4873" width="10.625" style="18" customWidth="1"/>
    <col min="4874" max="5122" width="8.875" style="18"/>
    <col min="5123" max="5123" width="29.875" style="18" bestFit="1" customWidth="1"/>
    <col min="5124" max="5129" width="10.625" style="18" customWidth="1"/>
    <col min="5130" max="5378" width="8.875" style="18"/>
    <col min="5379" max="5379" width="29.875" style="18" bestFit="1" customWidth="1"/>
    <col min="5380" max="5385" width="10.625" style="18" customWidth="1"/>
    <col min="5386" max="5634" width="8.875" style="18"/>
    <col min="5635" max="5635" width="29.875" style="18" bestFit="1" customWidth="1"/>
    <col min="5636" max="5641" width="10.625" style="18" customWidth="1"/>
    <col min="5642" max="5890" width="8.875" style="18"/>
    <col min="5891" max="5891" width="29.875" style="18" bestFit="1" customWidth="1"/>
    <col min="5892" max="5897" width="10.625" style="18" customWidth="1"/>
    <col min="5898" max="6146" width="8.875" style="18"/>
    <col min="6147" max="6147" width="29.875" style="18" bestFit="1" customWidth="1"/>
    <col min="6148" max="6153" width="10.625" style="18" customWidth="1"/>
    <col min="6154" max="6402" width="8.875" style="18"/>
    <col min="6403" max="6403" width="29.875" style="18" bestFit="1" customWidth="1"/>
    <col min="6404" max="6409" width="10.625" style="18" customWidth="1"/>
    <col min="6410" max="6658" width="8.875" style="18"/>
    <col min="6659" max="6659" width="29.875" style="18" bestFit="1" customWidth="1"/>
    <col min="6660" max="6665" width="10.625" style="18" customWidth="1"/>
    <col min="6666" max="6914" width="8.875" style="18"/>
    <col min="6915" max="6915" width="29.875" style="18" bestFit="1" customWidth="1"/>
    <col min="6916" max="6921" width="10.625" style="18" customWidth="1"/>
    <col min="6922" max="7170" width="8.875" style="18"/>
    <col min="7171" max="7171" width="29.875" style="18" bestFit="1" customWidth="1"/>
    <col min="7172" max="7177" width="10.625" style="18" customWidth="1"/>
    <col min="7178" max="7426" width="8.875" style="18"/>
    <col min="7427" max="7427" width="29.875" style="18" bestFit="1" customWidth="1"/>
    <col min="7428" max="7433" width="10.625" style="18" customWidth="1"/>
    <col min="7434" max="7682" width="8.875" style="18"/>
    <col min="7683" max="7683" width="29.875" style="18" bestFit="1" customWidth="1"/>
    <col min="7684" max="7689" width="10.625" style="18" customWidth="1"/>
    <col min="7690" max="7938" width="8.875" style="18"/>
    <col min="7939" max="7939" width="29.875" style="18" bestFit="1" customWidth="1"/>
    <col min="7940" max="7945" width="10.625" style="18" customWidth="1"/>
    <col min="7946" max="8194" width="8.875" style="18"/>
    <col min="8195" max="8195" width="29.875" style="18" bestFit="1" customWidth="1"/>
    <col min="8196" max="8201" width="10.625" style="18" customWidth="1"/>
    <col min="8202" max="8450" width="8.875" style="18"/>
    <col min="8451" max="8451" width="29.875" style="18" bestFit="1" customWidth="1"/>
    <col min="8452" max="8457" width="10.625" style="18" customWidth="1"/>
    <col min="8458" max="8706" width="8.875" style="18"/>
    <col min="8707" max="8707" width="29.875" style="18" bestFit="1" customWidth="1"/>
    <col min="8708" max="8713" width="10.625" style="18" customWidth="1"/>
    <col min="8714" max="8962" width="8.875" style="18"/>
    <col min="8963" max="8963" width="29.875" style="18" bestFit="1" customWidth="1"/>
    <col min="8964" max="8969" width="10.625" style="18" customWidth="1"/>
    <col min="8970" max="9218" width="8.875" style="18"/>
    <col min="9219" max="9219" width="29.875" style="18" bestFit="1" customWidth="1"/>
    <col min="9220" max="9225" width="10.625" style="18" customWidth="1"/>
    <col min="9226" max="9474" width="8.875" style="18"/>
    <col min="9475" max="9475" width="29.875" style="18" bestFit="1" customWidth="1"/>
    <col min="9476" max="9481" width="10.625" style="18" customWidth="1"/>
    <col min="9482" max="9730" width="8.875" style="18"/>
    <col min="9731" max="9731" width="29.875" style="18" bestFit="1" customWidth="1"/>
    <col min="9732" max="9737" width="10.625" style="18" customWidth="1"/>
    <col min="9738" max="9986" width="8.875" style="18"/>
    <col min="9987" max="9987" width="29.875" style="18" bestFit="1" customWidth="1"/>
    <col min="9988" max="9993" width="10.625" style="18" customWidth="1"/>
    <col min="9994" max="10242" width="8.875" style="18"/>
    <col min="10243" max="10243" width="29.875" style="18" bestFit="1" customWidth="1"/>
    <col min="10244" max="10249" width="10.625" style="18" customWidth="1"/>
    <col min="10250" max="10498" width="8.875" style="18"/>
    <col min="10499" max="10499" width="29.875" style="18" bestFit="1" customWidth="1"/>
    <col min="10500" max="10505" width="10.625" style="18" customWidth="1"/>
    <col min="10506" max="10754" width="8.875" style="18"/>
    <col min="10755" max="10755" width="29.875" style="18" bestFit="1" customWidth="1"/>
    <col min="10756" max="10761" width="10.625" style="18" customWidth="1"/>
    <col min="10762" max="11010" width="8.875" style="18"/>
    <col min="11011" max="11011" width="29.875" style="18" bestFit="1" customWidth="1"/>
    <col min="11012" max="11017" width="10.625" style="18" customWidth="1"/>
    <col min="11018" max="11266" width="8.875" style="18"/>
    <col min="11267" max="11267" width="29.875" style="18" bestFit="1" customWidth="1"/>
    <col min="11268" max="11273" width="10.625" style="18" customWidth="1"/>
    <col min="11274" max="11522" width="8.875" style="18"/>
    <col min="11523" max="11523" width="29.875" style="18" bestFit="1" customWidth="1"/>
    <col min="11524" max="11529" width="10.625" style="18" customWidth="1"/>
    <col min="11530" max="11778" width="8.875" style="18"/>
    <col min="11779" max="11779" width="29.875" style="18" bestFit="1" customWidth="1"/>
    <col min="11780" max="11785" width="10.625" style="18" customWidth="1"/>
    <col min="11786" max="12034" width="8.875" style="18"/>
    <col min="12035" max="12035" width="29.875" style="18" bestFit="1" customWidth="1"/>
    <col min="12036" max="12041" width="10.625" style="18" customWidth="1"/>
    <col min="12042" max="12290" width="8.875" style="18"/>
    <col min="12291" max="12291" width="29.875" style="18" bestFit="1" customWidth="1"/>
    <col min="12292" max="12297" width="10.625" style="18" customWidth="1"/>
    <col min="12298" max="12546" width="8.875" style="18"/>
    <col min="12547" max="12547" width="29.875" style="18" bestFit="1" customWidth="1"/>
    <col min="12548" max="12553" width="10.625" style="18" customWidth="1"/>
    <col min="12554" max="12802" width="8.875" style="18"/>
    <col min="12803" max="12803" width="29.875" style="18" bestFit="1" customWidth="1"/>
    <col min="12804" max="12809" width="10.625" style="18" customWidth="1"/>
    <col min="12810" max="13058" width="8.875" style="18"/>
    <col min="13059" max="13059" width="29.875" style="18" bestFit="1" customWidth="1"/>
    <col min="13060" max="13065" width="10.625" style="18" customWidth="1"/>
    <col min="13066" max="13314" width="8.875" style="18"/>
    <col min="13315" max="13315" width="29.875" style="18" bestFit="1" customWidth="1"/>
    <col min="13316" max="13321" width="10.625" style="18" customWidth="1"/>
    <col min="13322" max="13570" width="8.875" style="18"/>
    <col min="13571" max="13571" width="29.875" style="18" bestFit="1" customWidth="1"/>
    <col min="13572" max="13577" width="10.625" style="18" customWidth="1"/>
    <col min="13578" max="13826" width="8.875" style="18"/>
    <col min="13827" max="13827" width="29.875" style="18" bestFit="1" customWidth="1"/>
    <col min="13828" max="13833" width="10.625" style="18" customWidth="1"/>
    <col min="13834" max="14082" width="8.875" style="18"/>
    <col min="14083" max="14083" width="29.875" style="18" bestFit="1" customWidth="1"/>
    <col min="14084" max="14089" width="10.625" style="18" customWidth="1"/>
    <col min="14090" max="14338" width="8.875" style="18"/>
    <col min="14339" max="14339" width="29.875" style="18" bestFit="1" customWidth="1"/>
    <col min="14340" max="14345" width="10.625" style="18" customWidth="1"/>
    <col min="14346" max="14594" width="8.875" style="18"/>
    <col min="14595" max="14595" width="29.875" style="18" bestFit="1" customWidth="1"/>
    <col min="14596" max="14601" width="10.625" style="18" customWidth="1"/>
    <col min="14602" max="14850" width="8.875" style="18"/>
    <col min="14851" max="14851" width="29.875" style="18" bestFit="1" customWidth="1"/>
    <col min="14852" max="14857" width="10.625" style="18" customWidth="1"/>
    <col min="14858" max="15106" width="8.875" style="18"/>
    <col min="15107" max="15107" width="29.875" style="18" bestFit="1" customWidth="1"/>
    <col min="15108" max="15113" width="10.625" style="18" customWidth="1"/>
    <col min="15114" max="15362" width="8.875" style="18"/>
    <col min="15363" max="15363" width="29.875" style="18" bestFit="1" customWidth="1"/>
    <col min="15364" max="15369" width="10.625" style="18" customWidth="1"/>
    <col min="15370" max="15618" width="8.875" style="18"/>
    <col min="15619" max="15619" width="29.875" style="18" bestFit="1" customWidth="1"/>
    <col min="15620" max="15625" width="10.625" style="18" customWidth="1"/>
    <col min="15626" max="15874" width="8.875" style="18"/>
    <col min="15875" max="15875" width="29.875" style="18" bestFit="1" customWidth="1"/>
    <col min="15876" max="15881" width="10.625" style="18" customWidth="1"/>
    <col min="15882" max="16130" width="8.875" style="18"/>
    <col min="16131" max="16131" width="29.875" style="18" bestFit="1" customWidth="1"/>
    <col min="16132" max="16137" width="10.625" style="18" customWidth="1"/>
    <col min="16138" max="16384" width="8.875" style="18"/>
  </cols>
  <sheetData>
    <row r="1" spans="2:16" ht="39.950000000000003" customHeight="1" thickBot="1">
      <c r="B1" s="1394" t="s">
        <v>115</v>
      </c>
    </row>
    <row r="2" spans="2:16" ht="20.100000000000001" customHeight="1">
      <c r="B2" s="1627"/>
      <c r="C2" s="1628"/>
      <c r="D2" s="1634" t="s">
        <v>101</v>
      </c>
      <c r="E2" s="1635"/>
      <c r="F2" s="1634" t="s">
        <v>102</v>
      </c>
      <c r="G2" s="1635"/>
      <c r="H2" s="1634" t="s">
        <v>103</v>
      </c>
      <c r="I2" s="1635"/>
      <c r="K2" s="245" t="s">
        <v>295</v>
      </c>
      <c r="L2" s="245" t="s">
        <v>296</v>
      </c>
      <c r="M2" s="245" t="s">
        <v>297</v>
      </c>
      <c r="N2" s="1624" t="s">
        <v>1019</v>
      </c>
    </row>
    <row r="3" spans="2:16" ht="39.950000000000003" customHeight="1">
      <c r="B3" s="1631" t="s">
        <v>71</v>
      </c>
      <c r="C3" s="1609"/>
      <c r="D3" s="32" t="s">
        <v>109</v>
      </c>
      <c r="E3" s="33" t="s">
        <v>110</v>
      </c>
      <c r="F3" s="32" t="s">
        <v>109</v>
      </c>
      <c r="G3" s="33" t="s">
        <v>110</v>
      </c>
      <c r="H3" s="32" t="s">
        <v>109</v>
      </c>
      <c r="I3" s="33" t="s">
        <v>110</v>
      </c>
      <c r="K3" s="1643" t="s">
        <v>294</v>
      </c>
      <c r="L3" s="1643"/>
      <c r="M3" s="1643"/>
      <c r="N3" s="1624"/>
    </row>
    <row r="4" spans="2:16" ht="21.95" customHeight="1">
      <c r="B4" s="1633" t="s">
        <v>282</v>
      </c>
      <c r="C4" s="1614"/>
      <c r="D4" s="34">
        <v>20</v>
      </c>
      <c r="E4" s="35"/>
      <c r="F4" s="34">
        <v>50</v>
      </c>
      <c r="G4" s="35">
        <v>5</v>
      </c>
      <c r="H4" s="34">
        <v>30</v>
      </c>
      <c r="I4" s="35">
        <v>5</v>
      </c>
      <c r="K4" s="246">
        <f>D4</f>
        <v>20</v>
      </c>
      <c r="L4" s="246">
        <f>F4</f>
        <v>50</v>
      </c>
      <c r="M4" s="246">
        <f>H4</f>
        <v>30</v>
      </c>
      <c r="N4" s="8" t="s">
        <v>1020</v>
      </c>
    </row>
    <row r="5" spans="2:16" ht="21.95" customHeight="1">
      <c r="B5" s="1633" t="s">
        <v>283</v>
      </c>
      <c r="C5" s="1614"/>
      <c r="D5" s="34"/>
      <c r="E5" s="35"/>
      <c r="F5" s="34">
        <v>10</v>
      </c>
      <c r="G5" s="35"/>
      <c r="H5" s="34">
        <v>1</v>
      </c>
      <c r="I5" s="35"/>
      <c r="K5" s="246">
        <f>D5</f>
        <v>0</v>
      </c>
      <c r="L5" s="246">
        <f>F5</f>
        <v>10</v>
      </c>
      <c r="M5" s="246">
        <f>H5</f>
        <v>1</v>
      </c>
      <c r="N5" s="8" t="s">
        <v>1020</v>
      </c>
    </row>
    <row r="6" spans="2:16" ht="21.95" customHeight="1">
      <c r="B6" s="1633" t="s">
        <v>284</v>
      </c>
      <c r="C6" s="1614"/>
      <c r="D6" s="34"/>
      <c r="E6" s="35"/>
      <c r="F6" s="34">
        <v>5</v>
      </c>
      <c r="G6" s="35"/>
      <c r="H6" s="34"/>
      <c r="I6" s="35"/>
      <c r="K6" s="246">
        <f>D6</f>
        <v>0</v>
      </c>
      <c r="L6" s="246">
        <f>F6</f>
        <v>5</v>
      </c>
      <c r="M6" s="246">
        <f>H6</f>
        <v>0</v>
      </c>
      <c r="N6" s="8" t="s">
        <v>1023</v>
      </c>
    </row>
    <row r="7" spans="2:16" ht="21.95" customHeight="1">
      <c r="B7" s="1633" t="s">
        <v>285</v>
      </c>
      <c r="C7" s="1614"/>
      <c r="D7" s="34"/>
      <c r="E7" s="35"/>
      <c r="F7" s="34">
        <v>3</v>
      </c>
      <c r="G7" s="35">
        <v>1</v>
      </c>
      <c r="H7" s="34">
        <v>0.2</v>
      </c>
      <c r="I7" s="35">
        <v>1</v>
      </c>
      <c r="K7" s="246">
        <f>D7</f>
        <v>0</v>
      </c>
      <c r="L7" s="246">
        <f>F7</f>
        <v>3</v>
      </c>
      <c r="M7" s="246">
        <f>H7</f>
        <v>0.2</v>
      </c>
      <c r="N7" s="8" t="s">
        <v>1024</v>
      </c>
    </row>
    <row r="8" spans="2:16" ht="21.95" customHeight="1">
      <c r="B8" s="1633" t="s">
        <v>286</v>
      </c>
      <c r="C8" s="1614"/>
      <c r="D8" s="1631">
        <v>13</v>
      </c>
      <c r="E8" s="1632"/>
      <c r="F8" s="1631">
        <v>68</v>
      </c>
      <c r="G8" s="1632"/>
      <c r="H8" s="1631">
        <v>28</v>
      </c>
      <c r="I8" s="1632"/>
      <c r="K8" s="246">
        <f t="shared" ref="K8:K15" si="0">D8*K$22</f>
        <v>13</v>
      </c>
      <c r="L8" s="246">
        <f t="shared" ref="L8:L15" si="1">F8*L$22</f>
        <v>59.5</v>
      </c>
      <c r="M8" s="246">
        <f t="shared" ref="M8:M15" si="2">H8*M$22</f>
        <v>19.743589743589745</v>
      </c>
      <c r="N8" s="8" t="s">
        <v>1025</v>
      </c>
      <c r="O8" s="250"/>
    </row>
    <row r="9" spans="2:16" ht="21.95" customHeight="1">
      <c r="B9" s="1633" t="s">
        <v>287</v>
      </c>
      <c r="C9" s="1614"/>
      <c r="D9" s="1631">
        <v>8</v>
      </c>
      <c r="E9" s="1632"/>
      <c r="F9" s="1631">
        <v>35</v>
      </c>
      <c r="G9" s="1632"/>
      <c r="H9" s="1631">
        <v>20</v>
      </c>
      <c r="I9" s="1632"/>
      <c r="K9" s="246">
        <f t="shared" si="0"/>
        <v>8</v>
      </c>
      <c r="L9" s="246">
        <f t="shared" si="1"/>
        <v>30.625</v>
      </c>
      <c r="M9" s="246">
        <f t="shared" si="2"/>
        <v>14.102564102564104</v>
      </c>
      <c r="N9" s="8" t="s">
        <v>1025</v>
      </c>
      <c r="O9" s="250"/>
      <c r="P9" s="251"/>
    </row>
    <row r="10" spans="2:16" ht="21.95" customHeight="1">
      <c r="B10" s="1633" t="s">
        <v>288</v>
      </c>
      <c r="C10" s="1614"/>
      <c r="D10" s="34"/>
      <c r="E10" s="35"/>
      <c r="F10" s="1631">
        <v>15</v>
      </c>
      <c r="G10" s="1632"/>
      <c r="H10" s="1631">
        <v>10</v>
      </c>
      <c r="I10" s="1632"/>
      <c r="K10" s="246">
        <f t="shared" si="0"/>
        <v>0</v>
      </c>
      <c r="L10" s="246">
        <f t="shared" si="1"/>
        <v>13.125</v>
      </c>
      <c r="M10" s="246">
        <f t="shared" si="2"/>
        <v>7.051282051282052</v>
      </c>
      <c r="N10" s="8" t="s">
        <v>1024</v>
      </c>
      <c r="O10" s="250"/>
      <c r="P10" s="251"/>
    </row>
    <row r="11" spans="2:16" ht="21.95" customHeight="1">
      <c r="B11" s="1633" t="s">
        <v>289</v>
      </c>
      <c r="C11" s="1614"/>
      <c r="D11" s="34"/>
      <c r="E11" s="35"/>
      <c r="F11" s="1631">
        <v>25</v>
      </c>
      <c r="G11" s="1632"/>
      <c r="H11" s="1631">
        <v>10</v>
      </c>
      <c r="I11" s="1632"/>
      <c r="K11" s="246">
        <f t="shared" si="0"/>
        <v>0</v>
      </c>
      <c r="L11" s="246">
        <f t="shared" si="1"/>
        <v>21.875</v>
      </c>
      <c r="M11" s="246">
        <f t="shared" si="2"/>
        <v>7.051282051282052</v>
      </c>
      <c r="N11" s="8" t="s">
        <v>1026</v>
      </c>
      <c r="O11" s="250"/>
      <c r="P11" s="251"/>
    </row>
    <row r="12" spans="2:16" ht="21.95" customHeight="1">
      <c r="B12" s="1633" t="s">
        <v>290</v>
      </c>
      <c r="C12" s="1614"/>
      <c r="D12" s="34"/>
      <c r="E12" s="35"/>
      <c r="F12" s="34"/>
      <c r="G12" s="35"/>
      <c r="H12" s="34"/>
      <c r="I12" s="35"/>
      <c r="K12" s="246">
        <f t="shared" si="0"/>
        <v>0</v>
      </c>
      <c r="L12" s="246">
        <f t="shared" si="1"/>
        <v>0</v>
      </c>
      <c r="M12" s="246">
        <f t="shared" si="2"/>
        <v>0</v>
      </c>
      <c r="N12" s="8" t="s">
        <v>1027</v>
      </c>
      <c r="O12" s="250"/>
      <c r="P12" s="251"/>
    </row>
    <row r="13" spans="2:16" ht="21.95" customHeight="1">
      <c r="B13" s="1633" t="s">
        <v>291</v>
      </c>
      <c r="C13" s="1614"/>
      <c r="D13" s="214"/>
      <c r="E13" s="215"/>
      <c r="F13" s="1631">
        <v>55</v>
      </c>
      <c r="G13" s="1632"/>
      <c r="H13" s="1631">
        <v>13</v>
      </c>
      <c r="I13" s="1632"/>
      <c r="K13" s="246">
        <f t="shared" si="0"/>
        <v>0</v>
      </c>
      <c r="L13" s="246">
        <f t="shared" si="1"/>
        <v>48.125</v>
      </c>
      <c r="M13" s="246">
        <f t="shared" si="2"/>
        <v>9.1666666666666679</v>
      </c>
      <c r="N13" s="8" t="s">
        <v>1028</v>
      </c>
      <c r="O13" s="250"/>
      <c r="P13" s="251"/>
    </row>
    <row r="14" spans="2:16" ht="21.95" customHeight="1">
      <c r="B14" s="1633" t="s">
        <v>292</v>
      </c>
      <c r="C14" s="1614"/>
      <c r="D14" s="1631">
        <v>5</v>
      </c>
      <c r="E14" s="1632"/>
      <c r="F14" s="1631">
        <v>10</v>
      </c>
      <c r="G14" s="1632"/>
      <c r="H14" s="1631">
        <v>19</v>
      </c>
      <c r="I14" s="1632"/>
      <c r="K14" s="246">
        <f t="shared" si="0"/>
        <v>5</v>
      </c>
      <c r="L14" s="246">
        <f t="shared" si="1"/>
        <v>8.75</v>
      </c>
      <c r="M14" s="246">
        <f t="shared" si="2"/>
        <v>13.397435897435898</v>
      </c>
      <c r="N14" s="8" t="s">
        <v>1029</v>
      </c>
      <c r="O14" s="250"/>
      <c r="P14" s="251"/>
    </row>
    <row r="15" spans="2:16" ht="21.95" customHeight="1">
      <c r="B15" s="1633" t="s">
        <v>293</v>
      </c>
      <c r="C15" s="1614"/>
      <c r="D15" s="1631">
        <v>1.6</v>
      </c>
      <c r="E15" s="1632"/>
      <c r="F15" s="214"/>
      <c r="G15" s="215"/>
      <c r="H15" s="1631">
        <v>11</v>
      </c>
      <c r="I15" s="1632"/>
      <c r="K15" s="246">
        <f t="shared" si="0"/>
        <v>1.6</v>
      </c>
      <c r="L15" s="246">
        <f t="shared" si="1"/>
        <v>0</v>
      </c>
      <c r="M15" s="246">
        <f t="shared" si="2"/>
        <v>7.7564102564102573</v>
      </c>
      <c r="N15" s="8" t="s">
        <v>1030</v>
      </c>
      <c r="O15" s="250"/>
      <c r="P15" s="251"/>
    </row>
    <row r="16" spans="2:16" ht="21.95" customHeight="1">
      <c r="B16" s="1633" t="s">
        <v>1033</v>
      </c>
      <c r="C16" s="1614"/>
      <c r="D16" s="34"/>
      <c r="E16" s="35"/>
      <c r="F16" s="34"/>
      <c r="G16" s="35"/>
      <c r="H16" s="34"/>
      <c r="I16" s="35"/>
      <c r="K16" s="246"/>
      <c r="L16" s="246"/>
      <c r="M16" s="246"/>
      <c r="N16" s="8" t="s">
        <v>1031</v>
      </c>
    </row>
    <row r="17" spans="2:16" ht="21.95" customHeight="1">
      <c r="B17" s="1633" t="s">
        <v>1034</v>
      </c>
      <c r="C17" s="1614"/>
      <c r="D17" s="34"/>
      <c r="E17" s="35"/>
      <c r="F17" s="34"/>
      <c r="G17" s="35"/>
      <c r="H17" s="34"/>
      <c r="I17" s="35"/>
      <c r="K17" s="246"/>
      <c r="L17" s="246"/>
      <c r="M17" s="246"/>
      <c r="N17" s="8" t="s">
        <v>1032</v>
      </c>
    </row>
    <row r="18" spans="2:16" ht="21.95" customHeight="1" thickBot="1">
      <c r="B18" s="1644" t="s">
        <v>1035</v>
      </c>
      <c r="C18" s="1645"/>
      <c r="D18" s="36"/>
      <c r="E18" s="37"/>
      <c r="F18" s="36"/>
      <c r="G18" s="37"/>
      <c r="H18" s="36"/>
      <c r="I18" s="37"/>
      <c r="K18" s="246"/>
      <c r="L18" s="246"/>
      <c r="M18" s="246"/>
      <c r="N18" s="8" t="s">
        <v>1032</v>
      </c>
    </row>
    <row r="19" spans="2:16" ht="21.95" customHeight="1">
      <c r="B19" s="1641" t="s">
        <v>111</v>
      </c>
      <c r="C19" s="1642"/>
      <c r="D19" s="1625" t="s">
        <v>112</v>
      </c>
      <c r="E19" s="1626"/>
      <c r="F19" s="1625" t="s">
        <v>113</v>
      </c>
      <c r="G19" s="1626"/>
      <c r="H19" s="1627" t="s">
        <v>114</v>
      </c>
      <c r="I19" s="1628"/>
      <c r="K19" s="246"/>
      <c r="L19" s="246"/>
      <c r="M19" s="246"/>
      <c r="N19" s="8"/>
    </row>
    <row r="20" spans="2:16" ht="21.95" customHeight="1">
      <c r="B20" s="1633" t="s">
        <v>298</v>
      </c>
      <c r="C20" s="1636"/>
      <c r="D20" s="1629">
        <v>80</v>
      </c>
      <c r="E20" s="1630"/>
      <c r="F20" s="1629">
        <v>400</v>
      </c>
      <c r="G20" s="1630"/>
      <c r="H20" s="1631">
        <v>780</v>
      </c>
      <c r="I20" s="1632"/>
      <c r="K20" s="246"/>
      <c r="L20" s="246"/>
      <c r="M20" s="246"/>
      <c r="N20" s="8"/>
    </row>
    <row r="21" spans="2:16" ht="21.95" customHeight="1">
      <c r="B21" s="248" t="s">
        <v>299</v>
      </c>
      <c r="C21" s="249"/>
      <c r="D21" s="1631">
        <v>80</v>
      </c>
      <c r="E21" s="1632"/>
      <c r="F21" s="1631">
        <v>350</v>
      </c>
      <c r="G21" s="1632"/>
      <c r="H21" s="1631">
        <v>550</v>
      </c>
      <c r="I21" s="1632"/>
      <c r="K21" s="246"/>
      <c r="L21" s="246"/>
      <c r="M21" s="246"/>
      <c r="N21" s="1082"/>
      <c r="O21" s="236"/>
      <c r="P21" s="236"/>
    </row>
    <row r="22" spans="2:16" ht="21.95" customHeight="1">
      <c r="B22" s="1633" t="s">
        <v>300</v>
      </c>
      <c r="C22" s="1636"/>
      <c r="D22" s="1637">
        <f>D21/D20</f>
        <v>1</v>
      </c>
      <c r="E22" s="1638"/>
      <c r="F22" s="1639">
        <f>F21/F20</f>
        <v>0.875</v>
      </c>
      <c r="G22" s="1640"/>
      <c r="H22" s="1639">
        <f>H21/H20</f>
        <v>0.70512820512820518</v>
      </c>
      <c r="I22" s="1640"/>
      <c r="K22" s="247">
        <f>D22</f>
        <v>1</v>
      </c>
      <c r="L22" s="247">
        <f>F22</f>
        <v>0.875</v>
      </c>
      <c r="M22" s="247">
        <f>H22</f>
        <v>0.70512820512820518</v>
      </c>
      <c r="N22" s="8"/>
    </row>
    <row r="23" spans="2:16" ht="30" customHeight="1">
      <c r="O23" s="250"/>
      <c r="P23" s="250"/>
    </row>
    <row r="24" spans="2:16" ht="30" customHeight="1">
      <c r="N24" s="236"/>
      <c r="O24" s="236"/>
      <c r="P24" s="236"/>
    </row>
  </sheetData>
  <mergeCells count="54">
    <mergeCell ref="B19:C19"/>
    <mergeCell ref="B20:C20"/>
    <mergeCell ref="K3:M3"/>
    <mergeCell ref="D8:E8"/>
    <mergeCell ref="D9:E9"/>
    <mergeCell ref="F8:G8"/>
    <mergeCell ref="F9:G9"/>
    <mergeCell ref="H8:I8"/>
    <mergeCell ref="H9:I9"/>
    <mergeCell ref="B15:C15"/>
    <mergeCell ref="B16:C16"/>
    <mergeCell ref="B17:C17"/>
    <mergeCell ref="B18:C18"/>
    <mergeCell ref="B7:C7"/>
    <mergeCell ref="B8:C8"/>
    <mergeCell ref="B10:C10"/>
    <mergeCell ref="B22:C22"/>
    <mergeCell ref="D22:E22"/>
    <mergeCell ref="F22:G22"/>
    <mergeCell ref="H22:I22"/>
    <mergeCell ref="D21:E21"/>
    <mergeCell ref="F21:G21"/>
    <mergeCell ref="H21:I21"/>
    <mergeCell ref="B11:C11"/>
    <mergeCell ref="B12:C12"/>
    <mergeCell ref="B13:C13"/>
    <mergeCell ref="B2:C2"/>
    <mergeCell ref="B3:C3"/>
    <mergeCell ref="B4:C4"/>
    <mergeCell ref="B5:C5"/>
    <mergeCell ref="B6:C6"/>
    <mergeCell ref="B14:C14"/>
    <mergeCell ref="D15:E15"/>
    <mergeCell ref="H15:I15"/>
    <mergeCell ref="D2:E2"/>
    <mergeCell ref="F2:G2"/>
    <mergeCell ref="H2:I2"/>
    <mergeCell ref="F10:G10"/>
    <mergeCell ref="H10:I10"/>
    <mergeCell ref="F11:G11"/>
    <mergeCell ref="H11:I11"/>
    <mergeCell ref="F13:G13"/>
    <mergeCell ref="H13:I13"/>
    <mergeCell ref="D14:E14"/>
    <mergeCell ref="F14:G14"/>
    <mergeCell ref="H14:I14"/>
    <mergeCell ref="B9:C9"/>
    <mergeCell ref="N2:N3"/>
    <mergeCell ref="D19:E19"/>
    <mergeCell ref="F19:G19"/>
    <mergeCell ref="H19:I19"/>
    <mergeCell ref="D20:E20"/>
    <mergeCell ref="F20:G20"/>
    <mergeCell ref="H20:I20"/>
  </mergeCells>
  <phoneticPr fontId="7"/>
  <printOptions horizontalCentered="1" verticalCentered="1"/>
  <pageMargins left="0.78740157480314965" right="0.78740157480314965" top="0.59055118110236227" bottom="0.59055118110236227" header="0.51181102362204722" footer="0.51181102362204722"/>
  <pageSetup paperSize="9" scale="69" fitToHeight="0" orientation="landscape"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8"/>
  <sheetViews>
    <sheetView tabSelected="1" zoomScale="80" zoomScaleNormal="80" workbookViewId="0">
      <selection activeCell="K10" sqref="K10"/>
    </sheetView>
  </sheetViews>
  <sheetFormatPr defaultRowHeight="21.95" customHeight="1"/>
  <cols>
    <col min="1" max="1" width="9" style="1470"/>
    <col min="2" max="2" width="14" style="1470" customWidth="1"/>
    <col min="3" max="3" width="40.625" style="1470" customWidth="1"/>
    <col min="4" max="4" width="15.25" style="1470" customWidth="1"/>
    <col min="5" max="5" width="15.625" style="1470" customWidth="1"/>
    <col min="6" max="257" width="9" style="1470"/>
    <col min="258" max="258" width="14" style="1470" customWidth="1"/>
    <col min="259" max="259" width="40.625" style="1470" customWidth="1"/>
    <col min="260" max="260" width="15.25" style="1470" customWidth="1"/>
    <col min="261" max="261" width="15.625" style="1470" customWidth="1"/>
    <col min="262" max="513" width="9" style="1470"/>
    <col min="514" max="514" width="14" style="1470" customWidth="1"/>
    <col min="515" max="515" width="40.625" style="1470" customWidth="1"/>
    <col min="516" max="516" width="15.25" style="1470" customWidth="1"/>
    <col min="517" max="517" width="15.625" style="1470" customWidth="1"/>
    <col min="518" max="769" width="9" style="1470"/>
    <col min="770" max="770" width="14" style="1470" customWidth="1"/>
    <col min="771" max="771" width="40.625" style="1470" customWidth="1"/>
    <col min="772" max="772" width="15.25" style="1470" customWidth="1"/>
    <col min="773" max="773" width="15.625" style="1470" customWidth="1"/>
    <col min="774" max="1025" width="9" style="1470"/>
    <col min="1026" max="1026" width="14" style="1470" customWidth="1"/>
    <col min="1027" max="1027" width="40.625" style="1470" customWidth="1"/>
    <col min="1028" max="1028" width="15.25" style="1470" customWidth="1"/>
    <col min="1029" max="1029" width="15.625" style="1470" customWidth="1"/>
    <col min="1030" max="1281" width="9" style="1470"/>
    <col min="1282" max="1282" width="14" style="1470" customWidth="1"/>
    <col min="1283" max="1283" width="40.625" style="1470" customWidth="1"/>
    <col min="1284" max="1284" width="15.25" style="1470" customWidth="1"/>
    <col min="1285" max="1285" width="15.625" style="1470" customWidth="1"/>
    <col min="1286" max="1537" width="9" style="1470"/>
    <col min="1538" max="1538" width="14" style="1470" customWidth="1"/>
    <col min="1539" max="1539" width="40.625" style="1470" customWidth="1"/>
    <col min="1540" max="1540" width="15.25" style="1470" customWidth="1"/>
    <col min="1541" max="1541" width="15.625" style="1470" customWidth="1"/>
    <col min="1542" max="1793" width="9" style="1470"/>
    <col min="1794" max="1794" width="14" style="1470" customWidth="1"/>
    <col min="1795" max="1795" width="40.625" style="1470" customWidth="1"/>
    <col min="1796" max="1796" width="15.25" style="1470" customWidth="1"/>
    <col min="1797" max="1797" width="15.625" style="1470" customWidth="1"/>
    <col min="1798" max="2049" width="9" style="1470"/>
    <col min="2050" max="2050" width="14" style="1470" customWidth="1"/>
    <col min="2051" max="2051" width="40.625" style="1470" customWidth="1"/>
    <col min="2052" max="2052" width="15.25" style="1470" customWidth="1"/>
    <col min="2053" max="2053" width="15.625" style="1470" customWidth="1"/>
    <col min="2054" max="2305" width="9" style="1470"/>
    <col min="2306" max="2306" width="14" style="1470" customWidth="1"/>
    <col min="2307" max="2307" width="40.625" style="1470" customWidth="1"/>
    <col min="2308" max="2308" width="15.25" style="1470" customWidth="1"/>
    <col min="2309" max="2309" width="15.625" style="1470" customWidth="1"/>
    <col min="2310" max="2561" width="9" style="1470"/>
    <col min="2562" max="2562" width="14" style="1470" customWidth="1"/>
    <col min="2563" max="2563" width="40.625" style="1470" customWidth="1"/>
    <col min="2564" max="2564" width="15.25" style="1470" customWidth="1"/>
    <col min="2565" max="2565" width="15.625" style="1470" customWidth="1"/>
    <col min="2566" max="2817" width="9" style="1470"/>
    <col min="2818" max="2818" width="14" style="1470" customWidth="1"/>
    <col min="2819" max="2819" width="40.625" style="1470" customWidth="1"/>
    <col min="2820" max="2820" width="15.25" style="1470" customWidth="1"/>
    <col min="2821" max="2821" width="15.625" style="1470" customWidth="1"/>
    <col min="2822" max="3073" width="9" style="1470"/>
    <col min="3074" max="3074" width="14" style="1470" customWidth="1"/>
    <col min="3075" max="3075" width="40.625" style="1470" customWidth="1"/>
    <col min="3076" max="3076" width="15.25" style="1470" customWidth="1"/>
    <col min="3077" max="3077" width="15.625" style="1470" customWidth="1"/>
    <col min="3078" max="3329" width="9" style="1470"/>
    <col min="3330" max="3330" width="14" style="1470" customWidth="1"/>
    <col min="3331" max="3331" width="40.625" style="1470" customWidth="1"/>
    <col min="3332" max="3332" width="15.25" style="1470" customWidth="1"/>
    <col min="3333" max="3333" width="15.625" style="1470" customWidth="1"/>
    <col min="3334" max="3585" width="9" style="1470"/>
    <col min="3586" max="3586" width="14" style="1470" customWidth="1"/>
    <col min="3587" max="3587" width="40.625" style="1470" customWidth="1"/>
    <col min="3588" max="3588" width="15.25" style="1470" customWidth="1"/>
    <col min="3589" max="3589" width="15.625" style="1470" customWidth="1"/>
    <col min="3590" max="3841" width="9" style="1470"/>
    <col min="3842" max="3842" width="14" style="1470" customWidth="1"/>
    <col min="3843" max="3843" width="40.625" style="1470" customWidth="1"/>
    <col min="3844" max="3844" width="15.25" style="1470" customWidth="1"/>
    <col min="3845" max="3845" width="15.625" style="1470" customWidth="1"/>
    <col min="3846" max="4097" width="9" style="1470"/>
    <col min="4098" max="4098" width="14" style="1470" customWidth="1"/>
    <col min="4099" max="4099" width="40.625" style="1470" customWidth="1"/>
    <col min="4100" max="4100" width="15.25" style="1470" customWidth="1"/>
    <col min="4101" max="4101" width="15.625" style="1470" customWidth="1"/>
    <col min="4102" max="4353" width="9" style="1470"/>
    <col min="4354" max="4354" width="14" style="1470" customWidth="1"/>
    <col min="4355" max="4355" width="40.625" style="1470" customWidth="1"/>
    <col min="4356" max="4356" width="15.25" style="1470" customWidth="1"/>
    <col min="4357" max="4357" width="15.625" style="1470" customWidth="1"/>
    <col min="4358" max="4609" width="9" style="1470"/>
    <col min="4610" max="4610" width="14" style="1470" customWidth="1"/>
    <col min="4611" max="4611" width="40.625" style="1470" customWidth="1"/>
    <col min="4612" max="4612" width="15.25" style="1470" customWidth="1"/>
    <col min="4613" max="4613" width="15.625" style="1470" customWidth="1"/>
    <col min="4614" max="4865" width="9" style="1470"/>
    <col min="4866" max="4866" width="14" style="1470" customWidth="1"/>
    <col min="4867" max="4867" width="40.625" style="1470" customWidth="1"/>
    <col min="4868" max="4868" width="15.25" style="1470" customWidth="1"/>
    <col min="4869" max="4869" width="15.625" style="1470" customWidth="1"/>
    <col min="4870" max="5121" width="9" style="1470"/>
    <col min="5122" max="5122" width="14" style="1470" customWidth="1"/>
    <col min="5123" max="5123" width="40.625" style="1470" customWidth="1"/>
    <col min="5124" max="5124" width="15.25" style="1470" customWidth="1"/>
    <col min="5125" max="5125" width="15.625" style="1470" customWidth="1"/>
    <col min="5126" max="5377" width="9" style="1470"/>
    <col min="5378" max="5378" width="14" style="1470" customWidth="1"/>
    <col min="5379" max="5379" width="40.625" style="1470" customWidth="1"/>
    <col min="5380" max="5380" width="15.25" style="1470" customWidth="1"/>
    <col min="5381" max="5381" width="15.625" style="1470" customWidth="1"/>
    <col min="5382" max="5633" width="9" style="1470"/>
    <col min="5634" max="5634" width="14" style="1470" customWidth="1"/>
    <col min="5635" max="5635" width="40.625" style="1470" customWidth="1"/>
    <col min="5636" max="5636" width="15.25" style="1470" customWidth="1"/>
    <col min="5637" max="5637" width="15.625" style="1470" customWidth="1"/>
    <col min="5638" max="5889" width="9" style="1470"/>
    <col min="5890" max="5890" width="14" style="1470" customWidth="1"/>
    <col min="5891" max="5891" width="40.625" style="1470" customWidth="1"/>
    <col min="5892" max="5892" width="15.25" style="1470" customWidth="1"/>
    <col min="5893" max="5893" width="15.625" style="1470" customWidth="1"/>
    <col min="5894" max="6145" width="9" style="1470"/>
    <col min="6146" max="6146" width="14" style="1470" customWidth="1"/>
    <col min="6147" max="6147" width="40.625" style="1470" customWidth="1"/>
    <col min="6148" max="6148" width="15.25" style="1470" customWidth="1"/>
    <col min="6149" max="6149" width="15.625" style="1470" customWidth="1"/>
    <col min="6150" max="6401" width="9" style="1470"/>
    <col min="6402" max="6402" width="14" style="1470" customWidth="1"/>
    <col min="6403" max="6403" width="40.625" style="1470" customWidth="1"/>
    <col min="6404" max="6404" width="15.25" style="1470" customWidth="1"/>
    <col min="6405" max="6405" width="15.625" style="1470" customWidth="1"/>
    <col min="6406" max="6657" width="9" style="1470"/>
    <col min="6658" max="6658" width="14" style="1470" customWidth="1"/>
    <col min="6659" max="6659" width="40.625" style="1470" customWidth="1"/>
    <col min="6660" max="6660" width="15.25" style="1470" customWidth="1"/>
    <col min="6661" max="6661" width="15.625" style="1470" customWidth="1"/>
    <col min="6662" max="6913" width="9" style="1470"/>
    <col min="6914" max="6914" width="14" style="1470" customWidth="1"/>
    <col min="6915" max="6915" width="40.625" style="1470" customWidth="1"/>
    <col min="6916" max="6916" width="15.25" style="1470" customWidth="1"/>
    <col min="6917" max="6917" width="15.625" style="1470" customWidth="1"/>
    <col min="6918" max="7169" width="9" style="1470"/>
    <col min="7170" max="7170" width="14" style="1470" customWidth="1"/>
    <col min="7171" max="7171" width="40.625" style="1470" customWidth="1"/>
    <col min="7172" max="7172" width="15.25" style="1470" customWidth="1"/>
    <col min="7173" max="7173" width="15.625" style="1470" customWidth="1"/>
    <col min="7174" max="7425" width="9" style="1470"/>
    <col min="7426" max="7426" width="14" style="1470" customWidth="1"/>
    <col min="7427" max="7427" width="40.625" style="1470" customWidth="1"/>
    <col min="7428" max="7428" width="15.25" style="1470" customWidth="1"/>
    <col min="7429" max="7429" width="15.625" style="1470" customWidth="1"/>
    <col min="7430" max="7681" width="9" style="1470"/>
    <col min="7682" max="7682" width="14" style="1470" customWidth="1"/>
    <col min="7683" max="7683" width="40.625" style="1470" customWidth="1"/>
    <col min="7684" max="7684" width="15.25" style="1470" customWidth="1"/>
    <col min="7685" max="7685" width="15.625" style="1470" customWidth="1"/>
    <col min="7686" max="7937" width="9" style="1470"/>
    <col min="7938" max="7938" width="14" style="1470" customWidth="1"/>
    <col min="7939" max="7939" width="40.625" style="1470" customWidth="1"/>
    <col min="7940" max="7940" width="15.25" style="1470" customWidth="1"/>
    <col min="7941" max="7941" width="15.625" style="1470" customWidth="1"/>
    <col min="7942" max="8193" width="9" style="1470"/>
    <col min="8194" max="8194" width="14" style="1470" customWidth="1"/>
    <col min="8195" max="8195" width="40.625" style="1470" customWidth="1"/>
    <col min="8196" max="8196" width="15.25" style="1470" customWidth="1"/>
    <col min="8197" max="8197" width="15.625" style="1470" customWidth="1"/>
    <col min="8198" max="8449" width="9" style="1470"/>
    <col min="8450" max="8450" width="14" style="1470" customWidth="1"/>
    <col min="8451" max="8451" width="40.625" style="1470" customWidth="1"/>
    <col min="8452" max="8452" width="15.25" style="1470" customWidth="1"/>
    <col min="8453" max="8453" width="15.625" style="1470" customWidth="1"/>
    <col min="8454" max="8705" width="9" style="1470"/>
    <col min="8706" max="8706" width="14" style="1470" customWidth="1"/>
    <col min="8707" max="8707" width="40.625" style="1470" customWidth="1"/>
    <col min="8708" max="8708" width="15.25" style="1470" customWidth="1"/>
    <col min="8709" max="8709" width="15.625" style="1470" customWidth="1"/>
    <col min="8710" max="8961" width="9" style="1470"/>
    <col min="8962" max="8962" width="14" style="1470" customWidth="1"/>
    <col min="8963" max="8963" width="40.625" style="1470" customWidth="1"/>
    <col min="8964" max="8964" width="15.25" style="1470" customWidth="1"/>
    <col min="8965" max="8965" width="15.625" style="1470" customWidth="1"/>
    <col min="8966" max="9217" width="9" style="1470"/>
    <col min="9218" max="9218" width="14" style="1470" customWidth="1"/>
    <col min="9219" max="9219" width="40.625" style="1470" customWidth="1"/>
    <col min="9220" max="9220" width="15.25" style="1470" customWidth="1"/>
    <col min="9221" max="9221" width="15.625" style="1470" customWidth="1"/>
    <col min="9222" max="9473" width="9" style="1470"/>
    <col min="9474" max="9474" width="14" style="1470" customWidth="1"/>
    <col min="9475" max="9475" width="40.625" style="1470" customWidth="1"/>
    <col min="9476" max="9476" width="15.25" style="1470" customWidth="1"/>
    <col min="9477" max="9477" width="15.625" style="1470" customWidth="1"/>
    <col min="9478" max="9729" width="9" style="1470"/>
    <col min="9730" max="9730" width="14" style="1470" customWidth="1"/>
    <col min="9731" max="9731" width="40.625" style="1470" customWidth="1"/>
    <col min="9732" max="9732" width="15.25" style="1470" customWidth="1"/>
    <col min="9733" max="9733" width="15.625" style="1470" customWidth="1"/>
    <col min="9734" max="9985" width="9" style="1470"/>
    <col min="9986" max="9986" width="14" style="1470" customWidth="1"/>
    <col min="9987" max="9987" width="40.625" style="1470" customWidth="1"/>
    <col min="9988" max="9988" width="15.25" style="1470" customWidth="1"/>
    <col min="9989" max="9989" width="15.625" style="1470" customWidth="1"/>
    <col min="9990" max="10241" width="9" style="1470"/>
    <col min="10242" max="10242" width="14" style="1470" customWidth="1"/>
    <col min="10243" max="10243" width="40.625" style="1470" customWidth="1"/>
    <col min="10244" max="10244" width="15.25" style="1470" customWidth="1"/>
    <col min="10245" max="10245" width="15.625" style="1470" customWidth="1"/>
    <col min="10246" max="10497" width="9" style="1470"/>
    <col min="10498" max="10498" width="14" style="1470" customWidth="1"/>
    <col min="10499" max="10499" width="40.625" style="1470" customWidth="1"/>
    <col min="10500" max="10500" width="15.25" style="1470" customWidth="1"/>
    <col min="10501" max="10501" width="15.625" style="1470" customWidth="1"/>
    <col min="10502" max="10753" width="9" style="1470"/>
    <col min="10754" max="10754" width="14" style="1470" customWidth="1"/>
    <col min="10755" max="10755" width="40.625" style="1470" customWidth="1"/>
    <col min="10756" max="10756" width="15.25" style="1470" customWidth="1"/>
    <col min="10757" max="10757" width="15.625" style="1470" customWidth="1"/>
    <col min="10758" max="11009" width="9" style="1470"/>
    <col min="11010" max="11010" width="14" style="1470" customWidth="1"/>
    <col min="11011" max="11011" width="40.625" style="1470" customWidth="1"/>
    <col min="11012" max="11012" width="15.25" style="1470" customWidth="1"/>
    <col min="11013" max="11013" width="15.625" style="1470" customWidth="1"/>
    <col min="11014" max="11265" width="9" style="1470"/>
    <col min="11266" max="11266" width="14" style="1470" customWidth="1"/>
    <col min="11267" max="11267" width="40.625" style="1470" customWidth="1"/>
    <col min="11268" max="11268" width="15.25" style="1470" customWidth="1"/>
    <col min="11269" max="11269" width="15.625" style="1470" customWidth="1"/>
    <col min="11270" max="11521" width="9" style="1470"/>
    <col min="11522" max="11522" width="14" style="1470" customWidth="1"/>
    <col min="11523" max="11523" width="40.625" style="1470" customWidth="1"/>
    <col min="11524" max="11524" width="15.25" style="1470" customWidth="1"/>
    <col min="11525" max="11525" width="15.625" style="1470" customWidth="1"/>
    <col min="11526" max="11777" width="9" style="1470"/>
    <col min="11778" max="11778" width="14" style="1470" customWidth="1"/>
    <col min="11779" max="11779" width="40.625" style="1470" customWidth="1"/>
    <col min="11780" max="11780" width="15.25" style="1470" customWidth="1"/>
    <col min="11781" max="11781" width="15.625" style="1470" customWidth="1"/>
    <col min="11782" max="12033" width="9" style="1470"/>
    <col min="12034" max="12034" width="14" style="1470" customWidth="1"/>
    <col min="12035" max="12035" width="40.625" style="1470" customWidth="1"/>
    <col min="12036" max="12036" width="15.25" style="1470" customWidth="1"/>
    <col min="12037" max="12037" width="15.625" style="1470" customWidth="1"/>
    <col min="12038" max="12289" width="9" style="1470"/>
    <col min="12290" max="12290" width="14" style="1470" customWidth="1"/>
    <col min="12291" max="12291" width="40.625" style="1470" customWidth="1"/>
    <col min="12292" max="12292" width="15.25" style="1470" customWidth="1"/>
    <col min="12293" max="12293" width="15.625" style="1470" customWidth="1"/>
    <col min="12294" max="12545" width="9" style="1470"/>
    <col min="12546" max="12546" width="14" style="1470" customWidth="1"/>
    <col min="12547" max="12547" width="40.625" style="1470" customWidth="1"/>
    <col min="12548" max="12548" width="15.25" style="1470" customWidth="1"/>
    <col min="12549" max="12549" width="15.625" style="1470" customWidth="1"/>
    <col min="12550" max="12801" width="9" style="1470"/>
    <col min="12802" max="12802" width="14" style="1470" customWidth="1"/>
    <col min="12803" max="12803" width="40.625" style="1470" customWidth="1"/>
    <col min="12804" max="12804" width="15.25" style="1470" customWidth="1"/>
    <col min="12805" max="12805" width="15.625" style="1470" customWidth="1"/>
    <col min="12806" max="13057" width="9" style="1470"/>
    <col min="13058" max="13058" width="14" style="1470" customWidth="1"/>
    <col min="13059" max="13059" width="40.625" style="1470" customWidth="1"/>
    <col min="13060" max="13060" width="15.25" style="1470" customWidth="1"/>
    <col min="13061" max="13061" width="15.625" style="1470" customWidth="1"/>
    <col min="13062" max="13313" width="9" style="1470"/>
    <col min="13314" max="13314" width="14" style="1470" customWidth="1"/>
    <col min="13315" max="13315" width="40.625" style="1470" customWidth="1"/>
    <col min="13316" max="13316" width="15.25" style="1470" customWidth="1"/>
    <col min="13317" max="13317" width="15.625" style="1470" customWidth="1"/>
    <col min="13318" max="13569" width="9" style="1470"/>
    <col min="13570" max="13570" width="14" style="1470" customWidth="1"/>
    <col min="13571" max="13571" width="40.625" style="1470" customWidth="1"/>
    <col min="13572" max="13572" width="15.25" style="1470" customWidth="1"/>
    <col min="13573" max="13573" width="15.625" style="1470" customWidth="1"/>
    <col min="13574" max="13825" width="9" style="1470"/>
    <col min="13826" max="13826" width="14" style="1470" customWidth="1"/>
    <col min="13827" max="13827" width="40.625" style="1470" customWidth="1"/>
    <col min="13828" max="13828" width="15.25" style="1470" customWidth="1"/>
    <col min="13829" max="13829" width="15.625" style="1470" customWidth="1"/>
    <col min="13830" max="14081" width="9" style="1470"/>
    <col min="14082" max="14082" width="14" style="1470" customWidth="1"/>
    <col min="14083" max="14083" width="40.625" style="1470" customWidth="1"/>
    <col min="14084" max="14084" width="15.25" style="1470" customWidth="1"/>
    <col min="14085" max="14085" width="15.625" style="1470" customWidth="1"/>
    <col min="14086" max="14337" width="9" style="1470"/>
    <col min="14338" max="14338" width="14" style="1470" customWidth="1"/>
    <col min="14339" max="14339" width="40.625" style="1470" customWidth="1"/>
    <col min="14340" max="14340" width="15.25" style="1470" customWidth="1"/>
    <col min="14341" max="14341" width="15.625" style="1470" customWidth="1"/>
    <col min="14342" max="14593" width="9" style="1470"/>
    <col min="14594" max="14594" width="14" style="1470" customWidth="1"/>
    <col min="14595" max="14595" width="40.625" style="1470" customWidth="1"/>
    <col min="14596" max="14596" width="15.25" style="1470" customWidth="1"/>
    <col min="14597" max="14597" width="15.625" style="1470" customWidth="1"/>
    <col min="14598" max="14849" width="9" style="1470"/>
    <col min="14850" max="14850" width="14" style="1470" customWidth="1"/>
    <col min="14851" max="14851" width="40.625" style="1470" customWidth="1"/>
    <col min="14852" max="14852" width="15.25" style="1470" customWidth="1"/>
    <col min="14853" max="14853" width="15.625" style="1470" customWidth="1"/>
    <col min="14854" max="15105" width="9" style="1470"/>
    <col min="15106" max="15106" width="14" style="1470" customWidth="1"/>
    <col min="15107" max="15107" width="40.625" style="1470" customWidth="1"/>
    <col min="15108" max="15108" width="15.25" style="1470" customWidth="1"/>
    <col min="15109" max="15109" width="15.625" style="1470" customWidth="1"/>
    <col min="15110" max="15361" width="9" style="1470"/>
    <col min="15362" max="15362" width="14" style="1470" customWidth="1"/>
    <col min="15363" max="15363" width="40.625" style="1470" customWidth="1"/>
    <col min="15364" max="15364" width="15.25" style="1470" customWidth="1"/>
    <col min="15365" max="15365" width="15.625" style="1470" customWidth="1"/>
    <col min="15366" max="15617" width="9" style="1470"/>
    <col min="15618" max="15618" width="14" style="1470" customWidth="1"/>
    <col min="15619" max="15619" width="40.625" style="1470" customWidth="1"/>
    <col min="15620" max="15620" width="15.25" style="1470" customWidth="1"/>
    <col min="15621" max="15621" width="15.625" style="1470" customWidth="1"/>
    <col min="15622" max="15873" width="9" style="1470"/>
    <col min="15874" max="15874" width="14" style="1470" customWidth="1"/>
    <col min="15875" max="15875" width="40.625" style="1470" customWidth="1"/>
    <col min="15876" max="15876" width="15.25" style="1470" customWidth="1"/>
    <col min="15877" max="15877" width="15.625" style="1470" customWidth="1"/>
    <col min="15878" max="16129" width="9" style="1470"/>
    <col min="16130" max="16130" width="14" style="1470" customWidth="1"/>
    <col min="16131" max="16131" width="40.625" style="1470" customWidth="1"/>
    <col min="16132" max="16132" width="15.25" style="1470" customWidth="1"/>
    <col min="16133" max="16133" width="15.625" style="1470" customWidth="1"/>
    <col min="16134" max="16384" width="9" style="1470"/>
  </cols>
  <sheetData>
    <row r="1" spans="2:5" ht="30" customHeight="1">
      <c r="B1" s="1469" t="s">
        <v>1163</v>
      </c>
    </row>
    <row r="2" spans="2:5" ht="21.95" customHeight="1">
      <c r="B2" s="1731"/>
      <c r="C2" s="1731" t="s">
        <v>1100</v>
      </c>
      <c r="D2" s="1731" t="s">
        <v>1101</v>
      </c>
      <c r="E2" s="1575" t="s">
        <v>1102</v>
      </c>
    </row>
    <row r="3" spans="2:5" ht="21.95" customHeight="1">
      <c r="B3" s="1732"/>
      <c r="C3" s="1732"/>
      <c r="D3" s="1732"/>
      <c r="E3" s="1576" t="s">
        <v>1103</v>
      </c>
    </row>
    <row r="4" spans="2:5" s="1469" customFormat="1" ht="21.95" customHeight="1">
      <c r="B4" s="1733" t="s">
        <v>1104</v>
      </c>
      <c r="C4" s="1573" t="s">
        <v>1105</v>
      </c>
      <c r="D4" s="1574">
        <v>241.8</v>
      </c>
      <c r="E4" s="1574">
        <v>3</v>
      </c>
    </row>
    <row r="5" spans="2:5" s="1469" customFormat="1" ht="21.95" customHeight="1">
      <c r="B5" s="1734"/>
      <c r="C5" s="1573" t="s">
        <v>1106</v>
      </c>
      <c r="D5" s="1574">
        <v>92.2</v>
      </c>
      <c r="E5" s="1574">
        <v>3</v>
      </c>
    </row>
    <row r="6" spans="2:5" s="1469" customFormat="1" ht="21.95" customHeight="1">
      <c r="B6" s="1734"/>
      <c r="C6" s="1573" t="s">
        <v>1107</v>
      </c>
      <c r="D6" s="1574">
        <v>186.8</v>
      </c>
      <c r="E6" s="1574">
        <v>45</v>
      </c>
    </row>
    <row r="7" spans="2:5" s="1469" customFormat="1" ht="21.95" customHeight="1">
      <c r="B7" s="1734"/>
      <c r="C7" s="1471" t="s">
        <v>1108</v>
      </c>
      <c r="D7" s="1575"/>
      <c r="E7" s="1574">
        <v>57</v>
      </c>
    </row>
    <row r="8" spans="2:5" s="1469" customFormat="1" ht="21.95" customHeight="1">
      <c r="B8" s="1735"/>
      <c r="C8" s="1573" t="s">
        <v>1109</v>
      </c>
      <c r="D8" s="1739">
        <f>SUM(D4:D7)</f>
        <v>520.79999999999995</v>
      </c>
      <c r="E8" s="1472"/>
    </row>
    <row r="9" spans="2:5" s="1469" customFormat="1" ht="21.95" customHeight="1">
      <c r="B9" s="1738" t="s">
        <v>1110</v>
      </c>
      <c r="C9" s="1573" t="s">
        <v>1111</v>
      </c>
      <c r="D9" s="1574">
        <v>181.2</v>
      </c>
      <c r="E9" s="1738">
        <v>58</v>
      </c>
    </row>
    <row r="10" spans="2:5" s="1469" customFormat="1" ht="21.95" customHeight="1">
      <c r="B10" s="1738"/>
      <c r="C10" s="1573" t="s">
        <v>1112</v>
      </c>
      <c r="D10" s="1574">
        <v>149.4</v>
      </c>
      <c r="E10" s="1738"/>
    </row>
    <row r="11" spans="2:5" s="1469" customFormat="1" ht="21.95" customHeight="1">
      <c r="B11" s="1738"/>
      <c r="C11" s="1573" t="s">
        <v>1113</v>
      </c>
      <c r="D11" s="1574">
        <v>113.2</v>
      </c>
      <c r="E11" s="1738"/>
    </row>
    <row r="12" spans="2:5" s="1469" customFormat="1" ht="21.95" customHeight="1">
      <c r="B12" s="1738"/>
      <c r="C12" s="1573" t="s">
        <v>1114</v>
      </c>
      <c r="D12" s="1574">
        <v>22.9</v>
      </c>
      <c r="E12" s="1738"/>
    </row>
    <row r="13" spans="2:5" s="1469" customFormat="1" ht="21.95" customHeight="1">
      <c r="B13" s="1738"/>
      <c r="C13" s="1573" t="s">
        <v>1115</v>
      </c>
      <c r="D13" s="1574">
        <v>175.2</v>
      </c>
      <c r="E13" s="1738"/>
    </row>
    <row r="14" spans="2:5" s="1469" customFormat="1" ht="21.95" customHeight="1">
      <c r="B14" s="1738"/>
      <c r="C14" s="1573" t="s">
        <v>1116</v>
      </c>
      <c r="D14" s="1574">
        <v>63.2</v>
      </c>
      <c r="E14" s="1738"/>
    </row>
    <row r="15" spans="2:5" s="1469" customFormat="1" ht="21.95" customHeight="1">
      <c r="B15" s="1738"/>
      <c r="C15" s="1573" t="s">
        <v>1117</v>
      </c>
      <c r="D15" s="1739">
        <f>SUM(D9:D14)</f>
        <v>705.1</v>
      </c>
      <c r="E15" s="1574"/>
    </row>
    <row r="16" spans="2:5" s="1469" customFormat="1" ht="21.95" customHeight="1">
      <c r="B16" s="1740" t="s">
        <v>1118</v>
      </c>
      <c r="C16" s="1741">
        <f>D8/D15</f>
        <v>0.73861863565451702</v>
      </c>
      <c r="D16" s="1741"/>
      <c r="E16" s="1741"/>
    </row>
    <row r="17" spans="2:5" s="1469" customFormat="1" ht="21.95" customHeight="1">
      <c r="B17" s="1729" t="s">
        <v>1119</v>
      </c>
      <c r="C17" s="1736" t="s">
        <v>1100</v>
      </c>
      <c r="D17" s="1737"/>
      <c r="E17" s="1576" t="s">
        <v>1120</v>
      </c>
    </row>
    <row r="18" spans="2:5" s="1469" customFormat="1" ht="21.95" customHeight="1">
      <c r="B18" s="1729"/>
      <c r="C18" s="1727" t="s">
        <v>1121</v>
      </c>
      <c r="D18" s="1728"/>
      <c r="E18" s="1473"/>
    </row>
    <row r="19" spans="2:5" s="1469" customFormat="1" ht="21.95" customHeight="1">
      <c r="B19" s="1729"/>
      <c r="C19" s="1727" t="s">
        <v>1122</v>
      </c>
      <c r="D19" s="1728"/>
      <c r="E19" s="1473"/>
    </row>
    <row r="20" spans="2:5" s="1469" customFormat="1" ht="21.95" customHeight="1">
      <c r="B20" s="1729"/>
      <c r="C20" s="1727" t="s">
        <v>1123</v>
      </c>
      <c r="D20" s="1728"/>
      <c r="E20" s="1473" t="s">
        <v>1124</v>
      </c>
    </row>
    <row r="21" spans="2:5" s="1469" customFormat="1" ht="21.95" customHeight="1">
      <c r="B21" s="1729"/>
      <c r="C21" s="1727" t="s">
        <v>1125</v>
      </c>
      <c r="D21" s="1728"/>
      <c r="E21" s="1473" t="s">
        <v>1126</v>
      </c>
    </row>
    <row r="22" spans="2:5" s="1469" customFormat="1" ht="21.95" customHeight="1">
      <c r="B22" s="1729"/>
      <c r="C22" s="1727" t="s">
        <v>1127</v>
      </c>
      <c r="D22" s="1728"/>
      <c r="E22" s="1473"/>
    </row>
    <row r="23" spans="2:5" s="1469" customFormat="1" ht="21.95" customHeight="1">
      <c r="B23" s="1729"/>
      <c r="C23" s="1727" t="s">
        <v>1128</v>
      </c>
      <c r="D23" s="1728"/>
      <c r="E23" s="1473" t="s">
        <v>1126</v>
      </c>
    </row>
    <row r="24" spans="2:5" s="1469" customFormat="1" ht="21.95" customHeight="1">
      <c r="B24" s="1729"/>
      <c r="C24" s="1727" t="s">
        <v>1129</v>
      </c>
      <c r="D24" s="1728"/>
      <c r="E24" s="1473" t="s">
        <v>1126</v>
      </c>
    </row>
    <row r="25" spans="2:5" s="1469" customFormat="1" ht="21.95" customHeight="1">
      <c r="B25" s="1729"/>
      <c r="C25" s="1727" t="s">
        <v>1130</v>
      </c>
      <c r="D25" s="1728"/>
      <c r="E25" s="1473"/>
    </row>
    <row r="26" spans="2:5" s="1469" customFormat="1" ht="21.95" customHeight="1">
      <c r="B26" s="1730"/>
      <c r="C26" s="1727" t="s">
        <v>1131</v>
      </c>
      <c r="D26" s="1728"/>
      <c r="E26" s="1473"/>
    </row>
    <row r="27" spans="2:5" s="1469" customFormat="1" ht="30" customHeight="1">
      <c r="B27" s="1474" t="s">
        <v>1132</v>
      </c>
      <c r="C27" s="1475"/>
      <c r="D27" s="1475"/>
      <c r="E27" s="1475"/>
    </row>
    <row r="28" spans="2:5" ht="21.95" customHeight="1">
      <c r="B28" s="1476"/>
    </row>
  </sheetData>
  <mergeCells count="18">
    <mergeCell ref="C16:E16"/>
    <mergeCell ref="E9:E14"/>
    <mergeCell ref="B2:B3"/>
    <mergeCell ref="C2:C3"/>
    <mergeCell ref="D2:D3"/>
    <mergeCell ref="B4:B8"/>
    <mergeCell ref="B9:B15"/>
    <mergeCell ref="C26:D26"/>
    <mergeCell ref="B17:B26"/>
    <mergeCell ref="C17:D17"/>
    <mergeCell ref="C18:D18"/>
    <mergeCell ref="C19:D19"/>
    <mergeCell ref="C20:D20"/>
    <mergeCell ref="C21:D21"/>
    <mergeCell ref="C22:D22"/>
    <mergeCell ref="C23:D23"/>
    <mergeCell ref="C24:D24"/>
    <mergeCell ref="C25:D25"/>
  </mergeCells>
  <phoneticPr fontId="7"/>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autoPageBreaks="0" fitToPage="1"/>
  </sheetPr>
  <dimension ref="B2:V49"/>
  <sheetViews>
    <sheetView topLeftCell="A4" zoomScale="70" zoomScaleNormal="70" zoomScalePageLayoutView="70" workbookViewId="0">
      <selection activeCell="D51" sqref="D51"/>
    </sheetView>
  </sheetViews>
  <sheetFormatPr defaultColWidth="12.875" defaultRowHeight="16.5"/>
  <cols>
    <col min="1" max="1" width="3.625" style="23" customWidth="1"/>
    <col min="2" max="2" width="3.625" style="23" bestFit="1" customWidth="1"/>
    <col min="3" max="3" width="25.625" style="23" customWidth="1"/>
    <col min="4" max="4" width="20.375" style="23" bestFit="1" customWidth="1"/>
    <col min="5" max="5" width="8" style="23" bestFit="1" customWidth="1"/>
    <col min="6" max="6" width="8.625" style="23" bestFit="1" customWidth="1"/>
    <col min="7" max="7" width="8" style="23" bestFit="1" customWidth="1"/>
    <col min="8" max="8" width="8.625" style="23" bestFit="1" customWidth="1"/>
    <col min="9" max="9" width="8" style="23" bestFit="1" customWidth="1"/>
    <col min="10" max="10" width="8.625" style="23" bestFit="1" customWidth="1"/>
    <col min="11" max="11" width="12.5" style="23" bestFit="1" customWidth="1"/>
    <col min="12" max="12" width="2.625" style="23" customWidth="1"/>
    <col min="13" max="16" width="9.625" style="23" customWidth="1"/>
    <col min="17" max="17" width="10.625" style="23" customWidth="1"/>
    <col min="18" max="18" width="2.625" style="23" customWidth="1"/>
    <col min="19" max="19" width="10.125" style="39" bestFit="1" customWidth="1"/>
    <col min="20" max="20" width="11.375" style="23" bestFit="1" customWidth="1"/>
    <col min="21" max="251" width="12.875" style="23"/>
    <col min="252" max="252" width="4.625" style="23" customWidth="1"/>
    <col min="253" max="253" width="3.625" style="23" bestFit="1" customWidth="1"/>
    <col min="254" max="254" width="21.875" style="23" customWidth="1"/>
    <col min="255" max="255" width="20" style="23" bestFit="1" customWidth="1"/>
    <col min="256" max="258" width="12.5" style="23" customWidth="1"/>
    <col min="259" max="507" width="12.875" style="23"/>
    <col min="508" max="508" width="4.625" style="23" customWidth="1"/>
    <col min="509" max="509" width="3.625" style="23" bestFit="1" customWidth="1"/>
    <col min="510" max="510" width="21.875" style="23" customWidth="1"/>
    <col min="511" max="511" width="20" style="23" bestFit="1" customWidth="1"/>
    <col min="512" max="514" width="12.5" style="23" customWidth="1"/>
    <col min="515" max="763" width="12.875" style="23"/>
    <col min="764" max="764" width="4.625" style="23" customWidth="1"/>
    <col min="765" max="765" width="3.625" style="23" bestFit="1" customWidth="1"/>
    <col min="766" max="766" width="21.875" style="23" customWidth="1"/>
    <col min="767" max="767" width="20" style="23" bestFit="1" customWidth="1"/>
    <col min="768" max="770" width="12.5" style="23" customWidth="1"/>
    <col min="771" max="1019" width="12.875" style="23"/>
    <col min="1020" max="1020" width="4.625" style="23" customWidth="1"/>
    <col min="1021" max="1021" width="3.625" style="23" bestFit="1" customWidth="1"/>
    <col min="1022" max="1022" width="21.875" style="23" customWidth="1"/>
    <col min="1023" max="1023" width="20" style="23" bestFit="1" customWidth="1"/>
    <col min="1024" max="1026" width="12.5" style="23" customWidth="1"/>
    <col min="1027" max="1275" width="12.875" style="23"/>
    <col min="1276" max="1276" width="4.625" style="23" customWidth="1"/>
    <col min="1277" max="1277" width="3.625" style="23" bestFit="1" customWidth="1"/>
    <col min="1278" max="1278" width="21.875" style="23" customWidth="1"/>
    <col min="1279" max="1279" width="20" style="23" bestFit="1" customWidth="1"/>
    <col min="1280" max="1282" width="12.5" style="23" customWidth="1"/>
    <col min="1283" max="1531" width="12.875" style="23"/>
    <col min="1532" max="1532" width="4.625" style="23" customWidth="1"/>
    <col min="1533" max="1533" width="3.625" style="23" bestFit="1" customWidth="1"/>
    <col min="1534" max="1534" width="21.875" style="23" customWidth="1"/>
    <col min="1535" max="1535" width="20" style="23" bestFit="1" customWidth="1"/>
    <col min="1536" max="1538" width="12.5" style="23" customWidth="1"/>
    <col min="1539" max="1787" width="12.875" style="23"/>
    <col min="1788" max="1788" width="4.625" style="23" customWidth="1"/>
    <col min="1789" max="1789" width="3.625" style="23" bestFit="1" customWidth="1"/>
    <col min="1790" max="1790" width="21.875" style="23" customWidth="1"/>
    <col min="1791" max="1791" width="20" style="23" bestFit="1" customWidth="1"/>
    <col min="1792" max="1794" width="12.5" style="23" customWidth="1"/>
    <col min="1795" max="2043" width="12.875" style="23"/>
    <col min="2044" max="2044" width="4.625" style="23" customWidth="1"/>
    <col min="2045" max="2045" width="3.625" style="23" bestFit="1" customWidth="1"/>
    <col min="2046" max="2046" width="21.875" style="23" customWidth="1"/>
    <col min="2047" max="2047" width="20" style="23" bestFit="1" customWidth="1"/>
    <col min="2048" max="2050" width="12.5" style="23" customWidth="1"/>
    <col min="2051" max="2299" width="12.875" style="23"/>
    <col min="2300" max="2300" width="4.625" style="23" customWidth="1"/>
    <col min="2301" max="2301" width="3.625" style="23" bestFit="1" customWidth="1"/>
    <col min="2302" max="2302" width="21.875" style="23" customWidth="1"/>
    <col min="2303" max="2303" width="20" style="23" bestFit="1" customWidth="1"/>
    <col min="2304" max="2306" width="12.5" style="23" customWidth="1"/>
    <col min="2307" max="2555" width="12.875" style="23"/>
    <col min="2556" max="2556" width="4.625" style="23" customWidth="1"/>
    <col min="2557" max="2557" width="3.625" style="23" bestFit="1" customWidth="1"/>
    <col min="2558" max="2558" width="21.875" style="23" customWidth="1"/>
    <col min="2559" max="2559" width="20" style="23" bestFit="1" customWidth="1"/>
    <col min="2560" max="2562" width="12.5" style="23" customWidth="1"/>
    <col min="2563" max="2811" width="12.875" style="23"/>
    <col min="2812" max="2812" width="4.625" style="23" customWidth="1"/>
    <col min="2813" max="2813" width="3.625" style="23" bestFit="1" customWidth="1"/>
    <col min="2814" max="2814" width="21.875" style="23" customWidth="1"/>
    <col min="2815" max="2815" width="20" style="23" bestFit="1" customWidth="1"/>
    <col min="2816" max="2818" width="12.5" style="23" customWidth="1"/>
    <col min="2819" max="3067" width="12.875" style="23"/>
    <col min="3068" max="3068" width="4.625" style="23" customWidth="1"/>
    <col min="3069" max="3069" width="3.625" style="23" bestFit="1" customWidth="1"/>
    <col min="3070" max="3070" width="21.875" style="23" customWidth="1"/>
    <col min="3071" max="3071" width="20" style="23" bestFit="1" customWidth="1"/>
    <col min="3072" max="3074" width="12.5" style="23" customWidth="1"/>
    <col min="3075" max="3323" width="12.875" style="23"/>
    <col min="3324" max="3324" width="4.625" style="23" customWidth="1"/>
    <col min="3325" max="3325" width="3.625" style="23" bestFit="1" customWidth="1"/>
    <col min="3326" max="3326" width="21.875" style="23" customWidth="1"/>
    <col min="3327" max="3327" width="20" style="23" bestFit="1" customWidth="1"/>
    <col min="3328" max="3330" width="12.5" style="23" customWidth="1"/>
    <col min="3331" max="3579" width="12.875" style="23"/>
    <col min="3580" max="3580" width="4.625" style="23" customWidth="1"/>
    <col min="3581" max="3581" width="3.625" style="23" bestFit="1" customWidth="1"/>
    <col min="3582" max="3582" width="21.875" style="23" customWidth="1"/>
    <col min="3583" max="3583" width="20" style="23" bestFit="1" customWidth="1"/>
    <col min="3584" max="3586" width="12.5" style="23" customWidth="1"/>
    <col min="3587" max="3835" width="12.875" style="23"/>
    <col min="3836" max="3836" width="4.625" style="23" customWidth="1"/>
    <col min="3837" max="3837" width="3.625" style="23" bestFit="1" customWidth="1"/>
    <col min="3838" max="3838" width="21.875" style="23" customWidth="1"/>
    <col min="3839" max="3839" width="20" style="23" bestFit="1" customWidth="1"/>
    <col min="3840" max="3842" width="12.5" style="23" customWidth="1"/>
    <col min="3843" max="4091" width="12.875" style="23"/>
    <col min="4092" max="4092" width="4.625" style="23" customWidth="1"/>
    <col min="4093" max="4093" width="3.625" style="23" bestFit="1" customWidth="1"/>
    <col min="4094" max="4094" width="21.875" style="23" customWidth="1"/>
    <col min="4095" max="4095" width="20" style="23" bestFit="1" customWidth="1"/>
    <col min="4096" max="4098" width="12.5" style="23" customWidth="1"/>
    <col min="4099" max="4347" width="12.875" style="23"/>
    <col min="4348" max="4348" width="4.625" style="23" customWidth="1"/>
    <col min="4349" max="4349" width="3.625" style="23" bestFit="1" customWidth="1"/>
    <col min="4350" max="4350" width="21.875" style="23" customWidth="1"/>
    <col min="4351" max="4351" width="20" style="23" bestFit="1" customWidth="1"/>
    <col min="4352" max="4354" width="12.5" style="23" customWidth="1"/>
    <col min="4355" max="4603" width="12.875" style="23"/>
    <col min="4604" max="4604" width="4.625" style="23" customWidth="1"/>
    <col min="4605" max="4605" width="3.625" style="23" bestFit="1" customWidth="1"/>
    <col min="4606" max="4606" width="21.875" style="23" customWidth="1"/>
    <col min="4607" max="4607" width="20" style="23" bestFit="1" customWidth="1"/>
    <col min="4608" max="4610" width="12.5" style="23" customWidth="1"/>
    <col min="4611" max="4859" width="12.875" style="23"/>
    <col min="4860" max="4860" width="4.625" style="23" customWidth="1"/>
    <col min="4861" max="4861" width="3.625" style="23" bestFit="1" customWidth="1"/>
    <col min="4862" max="4862" width="21.875" style="23" customWidth="1"/>
    <col min="4863" max="4863" width="20" style="23" bestFit="1" customWidth="1"/>
    <col min="4864" max="4866" width="12.5" style="23" customWidth="1"/>
    <col min="4867" max="5115" width="12.875" style="23"/>
    <col min="5116" max="5116" width="4.625" style="23" customWidth="1"/>
    <col min="5117" max="5117" width="3.625" style="23" bestFit="1" customWidth="1"/>
    <col min="5118" max="5118" width="21.875" style="23" customWidth="1"/>
    <col min="5119" max="5119" width="20" style="23" bestFit="1" customWidth="1"/>
    <col min="5120" max="5122" width="12.5" style="23" customWidth="1"/>
    <col min="5123" max="5371" width="12.875" style="23"/>
    <col min="5372" max="5372" width="4.625" style="23" customWidth="1"/>
    <col min="5373" max="5373" width="3.625" style="23" bestFit="1" customWidth="1"/>
    <col min="5374" max="5374" width="21.875" style="23" customWidth="1"/>
    <col min="5375" max="5375" width="20" style="23" bestFit="1" customWidth="1"/>
    <col min="5376" max="5378" width="12.5" style="23" customWidth="1"/>
    <col min="5379" max="5627" width="12.875" style="23"/>
    <col min="5628" max="5628" width="4.625" style="23" customWidth="1"/>
    <col min="5629" max="5629" width="3.625" style="23" bestFit="1" customWidth="1"/>
    <col min="5630" max="5630" width="21.875" style="23" customWidth="1"/>
    <col min="5631" max="5631" width="20" style="23" bestFit="1" customWidth="1"/>
    <col min="5632" max="5634" width="12.5" style="23" customWidth="1"/>
    <col min="5635" max="5883" width="12.875" style="23"/>
    <col min="5884" max="5884" width="4.625" style="23" customWidth="1"/>
    <col min="5885" max="5885" width="3.625" style="23" bestFit="1" customWidth="1"/>
    <col min="5886" max="5886" width="21.875" style="23" customWidth="1"/>
    <col min="5887" max="5887" width="20" style="23" bestFit="1" customWidth="1"/>
    <col min="5888" max="5890" width="12.5" style="23" customWidth="1"/>
    <col min="5891" max="6139" width="12.875" style="23"/>
    <col min="6140" max="6140" width="4.625" style="23" customWidth="1"/>
    <col min="6141" max="6141" width="3.625" style="23" bestFit="1" customWidth="1"/>
    <col min="6142" max="6142" width="21.875" style="23" customWidth="1"/>
    <col min="6143" max="6143" width="20" style="23" bestFit="1" customWidth="1"/>
    <col min="6144" max="6146" width="12.5" style="23" customWidth="1"/>
    <col min="6147" max="6395" width="12.875" style="23"/>
    <col min="6396" max="6396" width="4.625" style="23" customWidth="1"/>
    <col min="6397" max="6397" width="3.625" style="23" bestFit="1" customWidth="1"/>
    <col min="6398" max="6398" width="21.875" style="23" customWidth="1"/>
    <col min="6399" max="6399" width="20" style="23" bestFit="1" customWidth="1"/>
    <col min="6400" max="6402" width="12.5" style="23" customWidth="1"/>
    <col min="6403" max="6651" width="12.875" style="23"/>
    <col min="6652" max="6652" width="4.625" style="23" customWidth="1"/>
    <col min="6653" max="6653" width="3.625" style="23" bestFit="1" customWidth="1"/>
    <col min="6654" max="6654" width="21.875" style="23" customWidth="1"/>
    <col min="6655" max="6655" width="20" style="23" bestFit="1" customWidth="1"/>
    <col min="6656" max="6658" width="12.5" style="23" customWidth="1"/>
    <col min="6659" max="6907" width="12.875" style="23"/>
    <col min="6908" max="6908" width="4.625" style="23" customWidth="1"/>
    <col min="6909" max="6909" width="3.625" style="23" bestFit="1" customWidth="1"/>
    <col min="6910" max="6910" width="21.875" style="23" customWidth="1"/>
    <col min="6911" max="6911" width="20" style="23" bestFit="1" customWidth="1"/>
    <col min="6912" max="6914" width="12.5" style="23" customWidth="1"/>
    <col min="6915" max="7163" width="12.875" style="23"/>
    <col min="7164" max="7164" width="4.625" style="23" customWidth="1"/>
    <col min="7165" max="7165" width="3.625" style="23" bestFit="1" customWidth="1"/>
    <col min="7166" max="7166" width="21.875" style="23" customWidth="1"/>
    <col min="7167" max="7167" width="20" style="23" bestFit="1" customWidth="1"/>
    <col min="7168" max="7170" width="12.5" style="23" customWidth="1"/>
    <col min="7171" max="7419" width="12.875" style="23"/>
    <col min="7420" max="7420" width="4.625" style="23" customWidth="1"/>
    <col min="7421" max="7421" width="3.625" style="23" bestFit="1" customWidth="1"/>
    <col min="7422" max="7422" width="21.875" style="23" customWidth="1"/>
    <col min="7423" max="7423" width="20" style="23" bestFit="1" customWidth="1"/>
    <col min="7424" max="7426" width="12.5" style="23" customWidth="1"/>
    <col min="7427" max="7675" width="12.875" style="23"/>
    <col min="7676" max="7676" width="4.625" style="23" customWidth="1"/>
    <col min="7677" max="7677" width="3.625" style="23" bestFit="1" customWidth="1"/>
    <col min="7678" max="7678" width="21.875" style="23" customWidth="1"/>
    <col min="7679" max="7679" width="20" style="23" bestFit="1" customWidth="1"/>
    <col min="7680" max="7682" width="12.5" style="23" customWidth="1"/>
    <col min="7683" max="7931" width="12.875" style="23"/>
    <col min="7932" max="7932" width="4.625" style="23" customWidth="1"/>
    <col min="7933" max="7933" width="3.625" style="23" bestFit="1" customWidth="1"/>
    <col min="7934" max="7934" width="21.875" style="23" customWidth="1"/>
    <col min="7935" max="7935" width="20" style="23" bestFit="1" customWidth="1"/>
    <col min="7936" max="7938" width="12.5" style="23" customWidth="1"/>
    <col min="7939" max="8187" width="12.875" style="23"/>
    <col min="8188" max="8188" width="4.625" style="23" customWidth="1"/>
    <col min="8189" max="8189" width="3.625" style="23" bestFit="1" customWidth="1"/>
    <col min="8190" max="8190" width="21.875" style="23" customWidth="1"/>
    <col min="8191" max="8191" width="20" style="23" bestFit="1" customWidth="1"/>
    <col min="8192" max="8194" width="12.5" style="23" customWidth="1"/>
    <col min="8195" max="8443" width="12.875" style="23"/>
    <col min="8444" max="8444" width="4.625" style="23" customWidth="1"/>
    <col min="8445" max="8445" width="3.625" style="23" bestFit="1" customWidth="1"/>
    <col min="8446" max="8446" width="21.875" style="23" customWidth="1"/>
    <col min="8447" max="8447" width="20" style="23" bestFit="1" customWidth="1"/>
    <col min="8448" max="8450" width="12.5" style="23" customWidth="1"/>
    <col min="8451" max="8699" width="12.875" style="23"/>
    <col min="8700" max="8700" width="4.625" style="23" customWidth="1"/>
    <col min="8701" max="8701" width="3.625" style="23" bestFit="1" customWidth="1"/>
    <col min="8702" max="8702" width="21.875" style="23" customWidth="1"/>
    <col min="8703" max="8703" width="20" style="23" bestFit="1" customWidth="1"/>
    <col min="8704" max="8706" width="12.5" style="23" customWidth="1"/>
    <col min="8707" max="8955" width="12.875" style="23"/>
    <col min="8956" max="8956" width="4.625" style="23" customWidth="1"/>
    <col min="8957" max="8957" width="3.625" style="23" bestFit="1" customWidth="1"/>
    <col min="8958" max="8958" width="21.875" style="23" customWidth="1"/>
    <col min="8959" max="8959" width="20" style="23" bestFit="1" customWidth="1"/>
    <col min="8960" max="8962" width="12.5" style="23" customWidth="1"/>
    <col min="8963" max="9211" width="12.875" style="23"/>
    <col min="9212" max="9212" width="4.625" style="23" customWidth="1"/>
    <col min="9213" max="9213" width="3.625" style="23" bestFit="1" customWidth="1"/>
    <col min="9214" max="9214" width="21.875" style="23" customWidth="1"/>
    <col min="9215" max="9215" width="20" style="23" bestFit="1" customWidth="1"/>
    <col min="9216" max="9218" width="12.5" style="23" customWidth="1"/>
    <col min="9219" max="9467" width="12.875" style="23"/>
    <col min="9468" max="9468" width="4.625" style="23" customWidth="1"/>
    <col min="9469" max="9469" width="3.625" style="23" bestFit="1" customWidth="1"/>
    <col min="9470" max="9470" width="21.875" style="23" customWidth="1"/>
    <col min="9471" max="9471" width="20" style="23" bestFit="1" customWidth="1"/>
    <col min="9472" max="9474" width="12.5" style="23" customWidth="1"/>
    <col min="9475" max="9723" width="12.875" style="23"/>
    <col min="9724" max="9724" width="4.625" style="23" customWidth="1"/>
    <col min="9725" max="9725" width="3.625" style="23" bestFit="1" customWidth="1"/>
    <col min="9726" max="9726" width="21.875" style="23" customWidth="1"/>
    <col min="9727" max="9727" width="20" style="23" bestFit="1" customWidth="1"/>
    <col min="9728" max="9730" width="12.5" style="23" customWidth="1"/>
    <col min="9731" max="9979" width="12.875" style="23"/>
    <col min="9980" max="9980" width="4.625" style="23" customWidth="1"/>
    <col min="9981" max="9981" width="3.625" style="23" bestFit="1" customWidth="1"/>
    <col min="9982" max="9982" width="21.875" style="23" customWidth="1"/>
    <col min="9983" max="9983" width="20" style="23" bestFit="1" customWidth="1"/>
    <col min="9984" max="9986" width="12.5" style="23" customWidth="1"/>
    <col min="9987" max="10235" width="12.875" style="23"/>
    <col min="10236" max="10236" width="4.625" style="23" customWidth="1"/>
    <col min="10237" max="10237" width="3.625" style="23" bestFit="1" customWidth="1"/>
    <col min="10238" max="10238" width="21.875" style="23" customWidth="1"/>
    <col min="10239" max="10239" width="20" style="23" bestFit="1" customWidth="1"/>
    <col min="10240" max="10242" width="12.5" style="23" customWidth="1"/>
    <col min="10243" max="10491" width="12.875" style="23"/>
    <col min="10492" max="10492" width="4.625" style="23" customWidth="1"/>
    <col min="10493" max="10493" width="3.625" style="23" bestFit="1" customWidth="1"/>
    <col min="10494" max="10494" width="21.875" style="23" customWidth="1"/>
    <col min="10495" max="10495" width="20" style="23" bestFit="1" customWidth="1"/>
    <col min="10496" max="10498" width="12.5" style="23" customWidth="1"/>
    <col min="10499" max="10747" width="12.875" style="23"/>
    <col min="10748" max="10748" width="4.625" style="23" customWidth="1"/>
    <col min="10749" max="10749" width="3.625" style="23" bestFit="1" customWidth="1"/>
    <col min="10750" max="10750" width="21.875" style="23" customWidth="1"/>
    <col min="10751" max="10751" width="20" style="23" bestFit="1" customWidth="1"/>
    <col min="10752" max="10754" width="12.5" style="23" customWidth="1"/>
    <col min="10755" max="11003" width="12.875" style="23"/>
    <col min="11004" max="11004" width="4.625" style="23" customWidth="1"/>
    <col min="11005" max="11005" width="3.625" style="23" bestFit="1" customWidth="1"/>
    <col min="11006" max="11006" width="21.875" style="23" customWidth="1"/>
    <col min="11007" max="11007" width="20" style="23" bestFit="1" customWidth="1"/>
    <col min="11008" max="11010" width="12.5" style="23" customWidth="1"/>
    <col min="11011" max="11259" width="12.875" style="23"/>
    <col min="11260" max="11260" width="4.625" style="23" customWidth="1"/>
    <col min="11261" max="11261" width="3.625" style="23" bestFit="1" customWidth="1"/>
    <col min="11262" max="11262" width="21.875" style="23" customWidth="1"/>
    <col min="11263" max="11263" width="20" style="23" bestFit="1" customWidth="1"/>
    <col min="11264" max="11266" width="12.5" style="23" customWidth="1"/>
    <col min="11267" max="11515" width="12.875" style="23"/>
    <col min="11516" max="11516" width="4.625" style="23" customWidth="1"/>
    <col min="11517" max="11517" width="3.625" style="23" bestFit="1" customWidth="1"/>
    <col min="11518" max="11518" width="21.875" style="23" customWidth="1"/>
    <col min="11519" max="11519" width="20" style="23" bestFit="1" customWidth="1"/>
    <col min="11520" max="11522" width="12.5" style="23" customWidth="1"/>
    <col min="11523" max="11771" width="12.875" style="23"/>
    <col min="11772" max="11772" width="4.625" style="23" customWidth="1"/>
    <col min="11773" max="11773" width="3.625" style="23" bestFit="1" customWidth="1"/>
    <col min="11774" max="11774" width="21.875" style="23" customWidth="1"/>
    <col min="11775" max="11775" width="20" style="23" bestFit="1" customWidth="1"/>
    <col min="11776" max="11778" width="12.5" style="23" customWidth="1"/>
    <col min="11779" max="12027" width="12.875" style="23"/>
    <col min="12028" max="12028" width="4.625" style="23" customWidth="1"/>
    <col min="12029" max="12029" width="3.625" style="23" bestFit="1" customWidth="1"/>
    <col min="12030" max="12030" width="21.875" style="23" customWidth="1"/>
    <col min="12031" max="12031" width="20" style="23" bestFit="1" customWidth="1"/>
    <col min="12032" max="12034" width="12.5" style="23" customWidth="1"/>
    <col min="12035" max="12283" width="12.875" style="23"/>
    <col min="12284" max="12284" width="4.625" style="23" customWidth="1"/>
    <col min="12285" max="12285" width="3.625" style="23" bestFit="1" customWidth="1"/>
    <col min="12286" max="12286" width="21.875" style="23" customWidth="1"/>
    <col min="12287" max="12287" width="20" style="23" bestFit="1" customWidth="1"/>
    <col min="12288" max="12290" width="12.5" style="23" customWidth="1"/>
    <col min="12291" max="12539" width="12.875" style="23"/>
    <col min="12540" max="12540" width="4.625" style="23" customWidth="1"/>
    <col min="12541" max="12541" width="3.625" style="23" bestFit="1" customWidth="1"/>
    <col min="12542" max="12542" width="21.875" style="23" customWidth="1"/>
    <col min="12543" max="12543" width="20" style="23" bestFit="1" customWidth="1"/>
    <col min="12544" max="12546" width="12.5" style="23" customWidth="1"/>
    <col min="12547" max="12795" width="12.875" style="23"/>
    <col min="12796" max="12796" width="4.625" style="23" customWidth="1"/>
    <col min="12797" max="12797" width="3.625" style="23" bestFit="1" customWidth="1"/>
    <col min="12798" max="12798" width="21.875" style="23" customWidth="1"/>
    <col min="12799" max="12799" width="20" style="23" bestFit="1" customWidth="1"/>
    <col min="12800" max="12802" width="12.5" style="23" customWidth="1"/>
    <col min="12803" max="13051" width="12.875" style="23"/>
    <col min="13052" max="13052" width="4.625" style="23" customWidth="1"/>
    <col min="13053" max="13053" width="3.625" style="23" bestFit="1" customWidth="1"/>
    <col min="13054" max="13054" width="21.875" style="23" customWidth="1"/>
    <col min="13055" max="13055" width="20" style="23" bestFit="1" customWidth="1"/>
    <col min="13056" max="13058" width="12.5" style="23" customWidth="1"/>
    <col min="13059" max="13307" width="12.875" style="23"/>
    <col min="13308" max="13308" width="4.625" style="23" customWidth="1"/>
    <col min="13309" max="13309" width="3.625" style="23" bestFit="1" customWidth="1"/>
    <col min="13310" max="13310" width="21.875" style="23" customWidth="1"/>
    <col min="13311" max="13311" width="20" style="23" bestFit="1" customWidth="1"/>
    <col min="13312" max="13314" width="12.5" style="23" customWidth="1"/>
    <col min="13315" max="13563" width="12.875" style="23"/>
    <col min="13564" max="13564" width="4.625" style="23" customWidth="1"/>
    <col min="13565" max="13565" width="3.625" style="23" bestFit="1" customWidth="1"/>
    <col min="13566" max="13566" width="21.875" style="23" customWidth="1"/>
    <col min="13567" max="13567" width="20" style="23" bestFit="1" customWidth="1"/>
    <col min="13568" max="13570" width="12.5" style="23" customWidth="1"/>
    <col min="13571" max="13819" width="12.875" style="23"/>
    <col min="13820" max="13820" width="4.625" style="23" customWidth="1"/>
    <col min="13821" max="13821" width="3.625" style="23" bestFit="1" customWidth="1"/>
    <col min="13822" max="13822" width="21.875" style="23" customWidth="1"/>
    <col min="13823" max="13823" width="20" style="23" bestFit="1" customWidth="1"/>
    <col min="13824" max="13826" width="12.5" style="23" customWidth="1"/>
    <col min="13827" max="14075" width="12.875" style="23"/>
    <col min="14076" max="14076" width="4.625" style="23" customWidth="1"/>
    <col min="14077" max="14077" width="3.625" style="23" bestFit="1" customWidth="1"/>
    <col min="14078" max="14078" width="21.875" style="23" customWidth="1"/>
    <col min="14079" max="14079" width="20" style="23" bestFit="1" customWidth="1"/>
    <col min="14080" max="14082" width="12.5" style="23" customWidth="1"/>
    <col min="14083" max="14331" width="12.875" style="23"/>
    <col min="14332" max="14332" width="4.625" style="23" customWidth="1"/>
    <col min="14333" max="14333" width="3.625" style="23" bestFit="1" customWidth="1"/>
    <col min="14334" max="14334" width="21.875" style="23" customWidth="1"/>
    <col min="14335" max="14335" width="20" style="23" bestFit="1" customWidth="1"/>
    <col min="14336" max="14338" width="12.5" style="23" customWidth="1"/>
    <col min="14339" max="14587" width="12.875" style="23"/>
    <col min="14588" max="14588" width="4.625" style="23" customWidth="1"/>
    <col min="14589" max="14589" width="3.625" style="23" bestFit="1" customWidth="1"/>
    <col min="14590" max="14590" width="21.875" style="23" customWidth="1"/>
    <col min="14591" max="14591" width="20" style="23" bestFit="1" customWidth="1"/>
    <col min="14592" max="14594" width="12.5" style="23" customWidth="1"/>
    <col min="14595" max="14843" width="12.875" style="23"/>
    <col min="14844" max="14844" width="4.625" style="23" customWidth="1"/>
    <col min="14845" max="14845" width="3.625" style="23" bestFit="1" customWidth="1"/>
    <col min="14846" max="14846" width="21.875" style="23" customWidth="1"/>
    <col min="14847" max="14847" width="20" style="23" bestFit="1" customWidth="1"/>
    <col min="14848" max="14850" width="12.5" style="23" customWidth="1"/>
    <col min="14851" max="15099" width="12.875" style="23"/>
    <col min="15100" max="15100" width="4.625" style="23" customWidth="1"/>
    <col min="15101" max="15101" width="3.625" style="23" bestFit="1" customWidth="1"/>
    <col min="15102" max="15102" width="21.875" style="23" customWidth="1"/>
    <col min="15103" max="15103" width="20" style="23" bestFit="1" customWidth="1"/>
    <col min="15104" max="15106" width="12.5" style="23" customWidth="1"/>
    <col min="15107" max="15355" width="12.875" style="23"/>
    <col min="15356" max="15356" width="4.625" style="23" customWidth="1"/>
    <col min="15357" max="15357" width="3.625" style="23" bestFit="1" customWidth="1"/>
    <col min="15358" max="15358" width="21.875" style="23" customWidth="1"/>
    <col min="15359" max="15359" width="20" style="23" bestFit="1" customWidth="1"/>
    <col min="15360" max="15362" width="12.5" style="23" customWidth="1"/>
    <col min="15363" max="15611" width="12.875" style="23"/>
    <col min="15612" max="15612" width="4.625" style="23" customWidth="1"/>
    <col min="15613" max="15613" width="3.625" style="23" bestFit="1" customWidth="1"/>
    <col min="15614" max="15614" width="21.875" style="23" customWidth="1"/>
    <col min="15615" max="15615" width="20" style="23" bestFit="1" customWidth="1"/>
    <col min="15616" max="15618" width="12.5" style="23" customWidth="1"/>
    <col min="15619" max="15867" width="12.875" style="23"/>
    <col min="15868" max="15868" width="4.625" style="23" customWidth="1"/>
    <col min="15869" max="15869" width="3.625" style="23" bestFit="1" customWidth="1"/>
    <col min="15870" max="15870" width="21.875" style="23" customWidth="1"/>
    <col min="15871" max="15871" width="20" style="23" bestFit="1" customWidth="1"/>
    <col min="15872" max="15874" width="12.5" style="23" customWidth="1"/>
    <col min="15875" max="16123" width="12.875" style="23"/>
    <col min="16124" max="16124" width="4.625" style="23" customWidth="1"/>
    <col min="16125" max="16125" width="3.625" style="23" bestFit="1" customWidth="1"/>
    <col min="16126" max="16126" width="21.875" style="23" customWidth="1"/>
    <col min="16127" max="16127" width="20" style="23" bestFit="1" customWidth="1"/>
    <col min="16128" max="16130" width="12.5" style="23" customWidth="1"/>
    <col min="16131" max="16384" width="12.875" style="23"/>
  </cols>
  <sheetData>
    <row r="2" spans="2:22" s="1395" customFormat="1" ht="66" customHeight="1">
      <c r="B2" s="1398" t="s">
        <v>1038</v>
      </c>
      <c r="E2" s="1396"/>
      <c r="F2" s="1396"/>
      <c r="G2" s="1396"/>
      <c r="H2" s="1396"/>
      <c r="I2" s="1396"/>
      <c r="J2" s="1396"/>
      <c r="M2" s="1396"/>
      <c r="N2" s="1396"/>
      <c r="O2" s="1396"/>
      <c r="P2" s="1396"/>
      <c r="S2" s="1397"/>
    </row>
    <row r="3" spans="2:22" ht="38.1" customHeight="1">
      <c r="B3" s="1647" t="s">
        <v>92</v>
      </c>
      <c r="C3" s="1647"/>
      <c r="D3" s="1653" t="s">
        <v>93</v>
      </c>
      <c r="E3" s="1650" t="s">
        <v>195</v>
      </c>
      <c r="F3" s="1651"/>
      <c r="G3" s="1650" t="s">
        <v>196</v>
      </c>
      <c r="H3" s="1651"/>
      <c r="I3" s="1650" t="s">
        <v>197</v>
      </c>
      <c r="J3" s="1651"/>
      <c r="K3" s="1648" t="s">
        <v>198</v>
      </c>
      <c r="M3" s="1650" t="s">
        <v>184</v>
      </c>
      <c r="N3" s="1651"/>
      <c r="O3" s="1652" t="s">
        <v>185</v>
      </c>
      <c r="P3" s="1651"/>
      <c r="Q3" s="1648" t="s">
        <v>200</v>
      </c>
      <c r="S3" s="112" t="s">
        <v>187</v>
      </c>
      <c r="T3" s="113" t="s">
        <v>188</v>
      </c>
      <c r="U3" s="1646" t="s">
        <v>192</v>
      </c>
      <c r="V3" s="1646" t="s">
        <v>189</v>
      </c>
    </row>
    <row r="4" spans="2:22" ht="33.75" thickBot="1">
      <c r="B4" s="1647"/>
      <c r="C4" s="1647"/>
      <c r="D4" s="1654"/>
      <c r="E4" s="94" t="s">
        <v>94</v>
      </c>
      <c r="F4" s="114" t="s">
        <v>199</v>
      </c>
      <c r="G4" s="99" t="s">
        <v>94</v>
      </c>
      <c r="H4" s="114" t="s">
        <v>199</v>
      </c>
      <c r="I4" s="99" t="s">
        <v>94</v>
      </c>
      <c r="J4" s="114" t="s">
        <v>199</v>
      </c>
      <c r="K4" s="1649"/>
      <c r="M4" s="99" t="s">
        <v>94</v>
      </c>
      <c r="N4" s="114" t="s">
        <v>199</v>
      </c>
      <c r="O4" s="99" t="s">
        <v>94</v>
      </c>
      <c r="P4" s="114" t="s">
        <v>199</v>
      </c>
      <c r="Q4" s="1649"/>
      <c r="S4" s="42" t="s">
        <v>116</v>
      </c>
      <c r="T4" s="25" t="s">
        <v>186</v>
      </c>
      <c r="U4" s="1653"/>
      <c r="V4" s="1647"/>
    </row>
    <row r="5" spans="2:22">
      <c r="B5" s="1076" t="s">
        <v>31</v>
      </c>
      <c r="C5" s="1071" t="s">
        <v>41</v>
      </c>
      <c r="D5" s="26"/>
      <c r="E5" s="240"/>
      <c r="F5" s="103">
        <f t="shared" ref="F5:F39" si="0">E5/$E$48</f>
        <v>0</v>
      </c>
      <c r="G5" s="240"/>
      <c r="H5" s="107">
        <f t="shared" ref="H5:H39" si="1">G5/$G$48</f>
        <v>0</v>
      </c>
      <c r="I5" s="240"/>
      <c r="J5" s="107">
        <f t="shared" ref="J5:J39" si="2">I5/$I$48</f>
        <v>0</v>
      </c>
      <c r="K5" s="100">
        <f>AVERAGE(F5,H5,J5)</f>
        <v>0</v>
      </c>
      <c r="M5" s="95"/>
      <c r="N5" s="103">
        <f t="shared" ref="N5:N39" si="3">M5/$M$48</f>
        <v>0</v>
      </c>
      <c r="O5" s="95"/>
      <c r="P5" s="103">
        <f t="shared" ref="P5:P39" si="4">O5/$O$48</f>
        <v>0</v>
      </c>
      <c r="Q5" s="100">
        <f>AVERAGE(N5,P5)</f>
        <v>0</v>
      </c>
      <c r="S5" s="121">
        <f t="shared" ref="S5:S47" si="5">K5*S$48</f>
        <v>0</v>
      </c>
      <c r="T5" s="122">
        <f t="shared" ref="T5:T39" si="6">Q5*$T$48</f>
        <v>0</v>
      </c>
      <c r="U5" s="229">
        <v>0</v>
      </c>
      <c r="V5" s="224">
        <f t="shared" ref="V5:V48" si="7">U5-S5-T5</f>
        <v>0</v>
      </c>
    </row>
    <row r="6" spans="2:22">
      <c r="B6" s="1077" t="s">
        <v>32</v>
      </c>
      <c r="C6" s="1072" t="s">
        <v>0</v>
      </c>
      <c r="D6" s="27"/>
      <c r="E6" s="235"/>
      <c r="F6" s="104">
        <f t="shared" si="0"/>
        <v>0</v>
      </c>
      <c r="G6" s="235"/>
      <c r="H6" s="104">
        <f t="shared" si="1"/>
        <v>0</v>
      </c>
      <c r="I6" s="235"/>
      <c r="J6" s="104">
        <f t="shared" si="2"/>
        <v>0</v>
      </c>
      <c r="K6" s="101">
        <f t="shared" ref="K6:K39" si="8">AVERAGE(F6,H6,J6)</f>
        <v>0</v>
      </c>
      <c r="M6" s="96"/>
      <c r="N6" s="104">
        <f t="shared" si="3"/>
        <v>0</v>
      </c>
      <c r="O6" s="96"/>
      <c r="P6" s="104">
        <f t="shared" si="4"/>
        <v>0</v>
      </c>
      <c r="Q6" s="101">
        <f t="shared" ref="Q6:Q39" si="9">AVERAGE(N6,P6)</f>
        <v>0</v>
      </c>
      <c r="S6" s="110">
        <f t="shared" si="5"/>
        <v>0</v>
      </c>
      <c r="T6" s="111">
        <f t="shared" si="6"/>
        <v>0</v>
      </c>
      <c r="U6" s="230">
        <v>0</v>
      </c>
      <c r="V6" s="225">
        <f t="shared" si="7"/>
        <v>0</v>
      </c>
    </row>
    <row r="7" spans="2:22">
      <c r="B7" s="1077" t="s">
        <v>33</v>
      </c>
      <c r="C7" s="1072" t="s">
        <v>1</v>
      </c>
      <c r="D7" s="27"/>
      <c r="E7" s="235"/>
      <c r="F7" s="104">
        <f t="shared" si="0"/>
        <v>0</v>
      </c>
      <c r="G7" s="235"/>
      <c r="H7" s="104">
        <f t="shared" si="1"/>
        <v>0</v>
      </c>
      <c r="I7" s="235"/>
      <c r="J7" s="104">
        <f t="shared" si="2"/>
        <v>0</v>
      </c>
      <c r="K7" s="101">
        <f t="shared" si="8"/>
        <v>0</v>
      </c>
      <c r="M7" s="96"/>
      <c r="N7" s="104">
        <f t="shared" si="3"/>
        <v>0</v>
      </c>
      <c r="O7" s="96"/>
      <c r="P7" s="104">
        <f t="shared" si="4"/>
        <v>0</v>
      </c>
      <c r="Q7" s="101">
        <f t="shared" si="9"/>
        <v>0</v>
      </c>
      <c r="S7" s="110">
        <f t="shared" si="5"/>
        <v>0</v>
      </c>
      <c r="T7" s="111">
        <f t="shared" si="6"/>
        <v>0</v>
      </c>
      <c r="U7" s="230">
        <v>4179</v>
      </c>
      <c r="V7" s="225">
        <f t="shared" si="7"/>
        <v>4179</v>
      </c>
    </row>
    <row r="8" spans="2:22">
      <c r="B8" s="1077" t="s">
        <v>34</v>
      </c>
      <c r="C8" s="1072" t="s">
        <v>42</v>
      </c>
      <c r="D8" s="27"/>
      <c r="E8" s="235"/>
      <c r="F8" s="104">
        <f t="shared" si="0"/>
        <v>0</v>
      </c>
      <c r="G8" s="235"/>
      <c r="H8" s="104">
        <f t="shared" si="1"/>
        <v>0</v>
      </c>
      <c r="I8" s="235"/>
      <c r="J8" s="104">
        <f t="shared" si="2"/>
        <v>0</v>
      </c>
      <c r="K8" s="101">
        <f t="shared" si="8"/>
        <v>0</v>
      </c>
      <c r="M8" s="96"/>
      <c r="N8" s="104">
        <f t="shared" si="3"/>
        <v>0</v>
      </c>
      <c r="O8" s="96"/>
      <c r="P8" s="104">
        <f t="shared" si="4"/>
        <v>0</v>
      </c>
      <c r="Q8" s="101">
        <f t="shared" si="9"/>
        <v>0</v>
      </c>
      <c r="S8" s="110">
        <f t="shared" si="5"/>
        <v>0</v>
      </c>
      <c r="T8" s="111">
        <f t="shared" si="6"/>
        <v>0</v>
      </c>
      <c r="U8" s="230">
        <v>1555099</v>
      </c>
      <c r="V8" s="225">
        <f t="shared" si="7"/>
        <v>1555099</v>
      </c>
    </row>
    <row r="9" spans="2:22">
      <c r="B9" s="1077" t="s">
        <v>35</v>
      </c>
      <c r="C9" s="1072" t="s">
        <v>43</v>
      </c>
      <c r="D9" s="27"/>
      <c r="E9" s="235"/>
      <c r="F9" s="104">
        <f t="shared" si="0"/>
        <v>0</v>
      </c>
      <c r="G9" s="235"/>
      <c r="H9" s="104">
        <f t="shared" si="1"/>
        <v>0</v>
      </c>
      <c r="I9" s="235"/>
      <c r="J9" s="104">
        <f t="shared" si="2"/>
        <v>0</v>
      </c>
      <c r="K9" s="101">
        <f t="shared" si="8"/>
        <v>0</v>
      </c>
      <c r="M9" s="96"/>
      <c r="N9" s="104">
        <f t="shared" si="3"/>
        <v>0</v>
      </c>
      <c r="O9" s="96"/>
      <c r="P9" s="104">
        <f t="shared" si="4"/>
        <v>0</v>
      </c>
      <c r="Q9" s="101">
        <f t="shared" si="9"/>
        <v>0</v>
      </c>
      <c r="S9" s="110">
        <f t="shared" si="5"/>
        <v>0</v>
      </c>
      <c r="T9" s="111">
        <f t="shared" si="6"/>
        <v>0</v>
      </c>
      <c r="U9" s="230">
        <v>0</v>
      </c>
      <c r="V9" s="225">
        <f t="shared" si="7"/>
        <v>0</v>
      </c>
    </row>
    <row r="10" spans="2:22">
      <c r="B10" s="1077" t="s">
        <v>36</v>
      </c>
      <c r="C10" s="1072" t="s">
        <v>104</v>
      </c>
      <c r="D10" s="27" t="s">
        <v>95</v>
      </c>
      <c r="E10" s="235">
        <f>表3!K7+表3!K10</f>
        <v>0</v>
      </c>
      <c r="F10" s="104">
        <f t="shared" si="0"/>
        <v>0</v>
      </c>
      <c r="G10" s="235">
        <f>表3!L7+表3!L10</f>
        <v>16.125</v>
      </c>
      <c r="H10" s="104">
        <f t="shared" si="1"/>
        <v>4.6071428571428569E-2</v>
      </c>
      <c r="I10" s="235">
        <f>表3!M7+表3!M10</f>
        <v>7.2512820512820522</v>
      </c>
      <c r="J10" s="104">
        <f t="shared" si="2"/>
        <v>1.3184149184149186E-2</v>
      </c>
      <c r="K10" s="101">
        <f t="shared" si="8"/>
        <v>1.9751859251859252E-2</v>
      </c>
      <c r="L10" s="92"/>
      <c r="M10" s="96">
        <v>2283</v>
      </c>
      <c r="N10" s="104">
        <f t="shared" si="3"/>
        <v>2.2553271360407797E-2</v>
      </c>
      <c r="O10" s="96">
        <f>1066+505</f>
        <v>1571</v>
      </c>
      <c r="P10" s="104">
        <f t="shared" si="4"/>
        <v>2.0482666006075699E-2</v>
      </c>
      <c r="Q10" s="101">
        <f t="shared" si="9"/>
        <v>2.1517968683241746E-2</v>
      </c>
      <c r="S10" s="110">
        <f t="shared" si="5"/>
        <v>946.31157675657676</v>
      </c>
      <c r="T10" s="111">
        <f t="shared" si="6"/>
        <v>1369.6187066883372</v>
      </c>
      <c r="U10" s="230">
        <v>2355673</v>
      </c>
      <c r="V10" s="225">
        <f t="shared" si="7"/>
        <v>2353357.0697165551</v>
      </c>
    </row>
    <row r="11" spans="2:22">
      <c r="B11" s="1077" t="s">
        <v>37</v>
      </c>
      <c r="C11" s="1072" t="s">
        <v>45</v>
      </c>
      <c r="D11" s="27"/>
      <c r="E11" s="235"/>
      <c r="F11" s="104">
        <f t="shared" si="0"/>
        <v>0</v>
      </c>
      <c r="G11" s="235"/>
      <c r="H11" s="104">
        <f t="shared" si="1"/>
        <v>0</v>
      </c>
      <c r="I11" s="235"/>
      <c r="J11" s="104">
        <f t="shared" si="2"/>
        <v>0</v>
      </c>
      <c r="K11" s="101">
        <f t="shared" si="8"/>
        <v>0</v>
      </c>
      <c r="L11" s="92"/>
      <c r="M11" s="96"/>
      <c r="N11" s="104">
        <f t="shared" si="3"/>
        <v>0</v>
      </c>
      <c r="O11" s="96"/>
      <c r="P11" s="104">
        <f t="shared" si="4"/>
        <v>0</v>
      </c>
      <c r="Q11" s="101">
        <f t="shared" si="9"/>
        <v>0</v>
      </c>
      <c r="S11" s="110">
        <f t="shared" si="5"/>
        <v>0</v>
      </c>
      <c r="T11" s="111">
        <f t="shared" si="6"/>
        <v>0</v>
      </c>
      <c r="U11" s="230">
        <v>575409</v>
      </c>
      <c r="V11" s="225">
        <f t="shared" si="7"/>
        <v>575409</v>
      </c>
    </row>
    <row r="12" spans="2:22">
      <c r="B12" s="1077" t="s">
        <v>38</v>
      </c>
      <c r="C12" s="1072" t="s">
        <v>46</v>
      </c>
      <c r="D12" s="27"/>
      <c r="E12" s="235">
        <f>表3!K5</f>
        <v>0</v>
      </c>
      <c r="F12" s="104">
        <f t="shared" si="0"/>
        <v>0</v>
      </c>
      <c r="G12" s="235"/>
      <c r="H12" s="104">
        <f t="shared" si="1"/>
        <v>0</v>
      </c>
      <c r="I12" s="235"/>
      <c r="J12" s="104">
        <f t="shared" si="2"/>
        <v>0</v>
      </c>
      <c r="K12" s="101">
        <f t="shared" si="8"/>
        <v>0</v>
      </c>
      <c r="L12" s="92"/>
      <c r="M12" s="96"/>
      <c r="N12" s="104">
        <f t="shared" si="3"/>
        <v>0</v>
      </c>
      <c r="O12" s="96"/>
      <c r="P12" s="104">
        <f t="shared" si="4"/>
        <v>0</v>
      </c>
      <c r="Q12" s="101">
        <f t="shared" si="9"/>
        <v>0</v>
      </c>
      <c r="S12" s="110">
        <f t="shared" si="5"/>
        <v>0</v>
      </c>
      <c r="T12" s="111">
        <f t="shared" si="6"/>
        <v>0</v>
      </c>
      <c r="U12" s="230">
        <v>82285</v>
      </c>
      <c r="V12" s="225">
        <f t="shared" si="7"/>
        <v>82285</v>
      </c>
    </row>
    <row r="13" spans="2:22">
      <c r="B13" s="1077" t="s">
        <v>39</v>
      </c>
      <c r="C13" s="1072" t="s">
        <v>47</v>
      </c>
      <c r="D13" s="27" t="s">
        <v>1021</v>
      </c>
      <c r="E13" s="235">
        <f>表3!K4</f>
        <v>20</v>
      </c>
      <c r="F13" s="104">
        <f t="shared" si="0"/>
        <v>0.25</v>
      </c>
      <c r="G13" s="235">
        <f>表3!L4</f>
        <v>50</v>
      </c>
      <c r="H13" s="104">
        <f t="shared" si="1"/>
        <v>0.14285714285714285</v>
      </c>
      <c r="I13" s="235">
        <v>31</v>
      </c>
      <c r="J13" s="104">
        <f t="shared" si="2"/>
        <v>5.6363636363636366E-2</v>
      </c>
      <c r="K13" s="101">
        <f t="shared" si="8"/>
        <v>0.14974025974025973</v>
      </c>
      <c r="L13" s="92"/>
      <c r="M13" s="96">
        <v>3107</v>
      </c>
      <c r="N13" s="104">
        <f t="shared" si="3"/>
        <v>3.0693392079188357E-2</v>
      </c>
      <c r="O13" s="96">
        <v>5154</v>
      </c>
      <c r="P13" s="104">
        <f t="shared" si="4"/>
        <v>6.7197747037119129E-2</v>
      </c>
      <c r="Q13" s="101">
        <f t="shared" si="9"/>
        <v>4.894556955815374E-2</v>
      </c>
      <c r="S13" s="110">
        <f t="shared" si="5"/>
        <v>7174.0558441558433</v>
      </c>
      <c r="T13" s="111">
        <f t="shared" si="6"/>
        <v>3115.3855023764854</v>
      </c>
      <c r="U13" s="230">
        <v>221377</v>
      </c>
      <c r="V13" s="225">
        <f t="shared" si="7"/>
        <v>211087.55865346768</v>
      </c>
    </row>
    <row r="14" spans="2:22">
      <c r="B14" s="1078">
        <v>10</v>
      </c>
      <c r="C14" s="1072" t="s">
        <v>105</v>
      </c>
      <c r="D14" s="27" t="s">
        <v>96</v>
      </c>
      <c r="E14" s="235">
        <f>表3!K8+表3!K9</f>
        <v>21</v>
      </c>
      <c r="F14" s="104">
        <f t="shared" si="0"/>
        <v>0.26250000000000001</v>
      </c>
      <c r="G14" s="235">
        <f>表3!L8+表3!L9</f>
        <v>90.125</v>
      </c>
      <c r="H14" s="104">
        <f t="shared" si="1"/>
        <v>0.25750000000000001</v>
      </c>
      <c r="I14" s="235">
        <f>表3!M8+表3!M9</f>
        <v>33.846153846153847</v>
      </c>
      <c r="J14" s="104">
        <f t="shared" si="2"/>
        <v>6.1538461538461542E-2</v>
      </c>
      <c r="K14" s="101">
        <f t="shared" si="8"/>
        <v>0.19384615384615386</v>
      </c>
      <c r="L14" s="92"/>
      <c r="M14" s="96">
        <f>1153+407</f>
        <v>1560</v>
      </c>
      <c r="N14" s="104">
        <f t="shared" si="3"/>
        <v>1.5410908156914658E-2</v>
      </c>
      <c r="O14" s="96">
        <f>2317+174</f>
        <v>2491</v>
      </c>
      <c r="P14" s="104">
        <f t="shared" si="4"/>
        <v>3.2477607269977442E-2</v>
      </c>
      <c r="Q14" s="101">
        <f t="shared" si="9"/>
        <v>2.3944257713446049E-2</v>
      </c>
      <c r="S14" s="110">
        <f t="shared" si="5"/>
        <v>9287.1692307692319</v>
      </c>
      <c r="T14" s="111">
        <f t="shared" si="6"/>
        <v>1524.052003460841</v>
      </c>
      <c r="U14" s="230">
        <v>2457146</v>
      </c>
      <c r="V14" s="225">
        <f t="shared" si="7"/>
        <v>2446334.7787657697</v>
      </c>
    </row>
    <row r="15" spans="2:22" ht="17.25" thickBot="1">
      <c r="B15" s="1079">
        <v>11</v>
      </c>
      <c r="C15" s="1073" t="s">
        <v>48</v>
      </c>
      <c r="D15" s="115"/>
      <c r="E15" s="241"/>
      <c r="F15" s="117">
        <f t="shared" si="0"/>
        <v>0</v>
      </c>
      <c r="G15" s="241"/>
      <c r="H15" s="117">
        <f t="shared" si="1"/>
        <v>0</v>
      </c>
      <c r="I15" s="241"/>
      <c r="J15" s="117">
        <f t="shared" si="2"/>
        <v>0</v>
      </c>
      <c r="K15" s="118">
        <f t="shared" si="8"/>
        <v>0</v>
      </c>
      <c r="L15" s="92"/>
      <c r="M15" s="116"/>
      <c r="N15" s="117">
        <f t="shared" si="3"/>
        <v>0</v>
      </c>
      <c r="O15" s="116"/>
      <c r="P15" s="117">
        <f t="shared" si="4"/>
        <v>0</v>
      </c>
      <c r="Q15" s="118">
        <f t="shared" si="9"/>
        <v>0</v>
      </c>
      <c r="S15" s="123">
        <f t="shared" si="5"/>
        <v>0</v>
      </c>
      <c r="T15" s="124">
        <f t="shared" si="6"/>
        <v>0</v>
      </c>
      <c r="U15" s="231">
        <v>1058</v>
      </c>
      <c r="V15" s="226">
        <f t="shared" si="7"/>
        <v>1058</v>
      </c>
    </row>
    <row r="16" spans="2:22" ht="17.25" customHeight="1" thickTop="1">
      <c r="B16" s="1078">
        <v>12</v>
      </c>
      <c r="C16" s="1072" t="s">
        <v>49</v>
      </c>
      <c r="D16" s="27"/>
      <c r="E16" s="235"/>
      <c r="F16" s="104">
        <f t="shared" si="0"/>
        <v>0</v>
      </c>
      <c r="G16" s="235"/>
      <c r="H16" s="104">
        <f t="shared" si="1"/>
        <v>0</v>
      </c>
      <c r="I16" s="235"/>
      <c r="J16" s="104">
        <f t="shared" si="2"/>
        <v>0</v>
      </c>
      <c r="K16" s="101">
        <f t="shared" si="8"/>
        <v>0</v>
      </c>
      <c r="L16" s="92"/>
      <c r="M16" s="96"/>
      <c r="N16" s="104">
        <f t="shared" si="3"/>
        <v>0</v>
      </c>
      <c r="O16" s="96"/>
      <c r="P16" s="104">
        <f t="shared" si="4"/>
        <v>0</v>
      </c>
      <c r="Q16" s="101">
        <f t="shared" si="9"/>
        <v>0</v>
      </c>
      <c r="S16" s="110">
        <f t="shared" si="5"/>
        <v>0</v>
      </c>
      <c r="T16" s="111">
        <f t="shared" si="6"/>
        <v>0</v>
      </c>
      <c r="U16" s="230">
        <v>8826</v>
      </c>
      <c r="V16" s="225">
        <f t="shared" si="7"/>
        <v>8826</v>
      </c>
    </row>
    <row r="17" spans="2:22" ht="17.25" customHeight="1">
      <c r="B17" s="1078">
        <v>13</v>
      </c>
      <c r="C17" s="1072" t="s">
        <v>50</v>
      </c>
      <c r="D17" s="27"/>
      <c r="E17" s="235"/>
      <c r="F17" s="104">
        <f t="shared" si="0"/>
        <v>0</v>
      </c>
      <c r="G17" s="235"/>
      <c r="H17" s="104">
        <f t="shared" si="1"/>
        <v>0</v>
      </c>
      <c r="I17" s="235"/>
      <c r="J17" s="104">
        <f t="shared" si="2"/>
        <v>0</v>
      </c>
      <c r="K17" s="101">
        <f t="shared" si="8"/>
        <v>0</v>
      </c>
      <c r="L17" s="92"/>
      <c r="M17" s="96"/>
      <c r="N17" s="104">
        <f t="shared" si="3"/>
        <v>0</v>
      </c>
      <c r="O17" s="96"/>
      <c r="P17" s="104">
        <f t="shared" si="4"/>
        <v>0</v>
      </c>
      <c r="Q17" s="101">
        <f t="shared" si="9"/>
        <v>0</v>
      </c>
      <c r="S17" s="110">
        <f t="shared" si="5"/>
        <v>0</v>
      </c>
      <c r="T17" s="111">
        <f t="shared" si="6"/>
        <v>0</v>
      </c>
      <c r="U17" s="230">
        <v>0</v>
      </c>
      <c r="V17" s="224">
        <f t="shared" si="7"/>
        <v>0</v>
      </c>
    </row>
    <row r="18" spans="2:22" ht="17.25" customHeight="1">
      <c r="B18" s="1078">
        <v>14</v>
      </c>
      <c r="C18" s="1072" t="s">
        <v>51</v>
      </c>
      <c r="D18" s="27"/>
      <c r="E18" s="235"/>
      <c r="F18" s="104">
        <f t="shared" si="0"/>
        <v>0</v>
      </c>
      <c r="G18" s="235"/>
      <c r="H18" s="104">
        <f t="shared" si="1"/>
        <v>0</v>
      </c>
      <c r="I18" s="235"/>
      <c r="J18" s="104">
        <f t="shared" si="2"/>
        <v>0</v>
      </c>
      <c r="K18" s="101">
        <f t="shared" si="8"/>
        <v>0</v>
      </c>
      <c r="L18" s="92"/>
      <c r="M18" s="96"/>
      <c r="N18" s="104">
        <f t="shared" si="3"/>
        <v>0</v>
      </c>
      <c r="O18" s="96"/>
      <c r="P18" s="104">
        <f t="shared" si="4"/>
        <v>0</v>
      </c>
      <c r="Q18" s="101">
        <f t="shared" si="9"/>
        <v>0</v>
      </c>
      <c r="S18" s="110">
        <f t="shared" si="5"/>
        <v>0</v>
      </c>
      <c r="T18" s="111">
        <f t="shared" si="6"/>
        <v>0</v>
      </c>
      <c r="U18" s="230">
        <v>61129</v>
      </c>
      <c r="V18" s="224">
        <f t="shared" si="7"/>
        <v>61129</v>
      </c>
    </row>
    <row r="19" spans="2:22" ht="17.25" customHeight="1">
      <c r="B19" s="1078">
        <v>15</v>
      </c>
      <c r="C19" s="1072" t="s">
        <v>52</v>
      </c>
      <c r="D19" s="27"/>
      <c r="E19" s="235"/>
      <c r="F19" s="104">
        <f t="shared" si="0"/>
        <v>0</v>
      </c>
      <c r="G19" s="235"/>
      <c r="H19" s="104">
        <f t="shared" si="1"/>
        <v>0</v>
      </c>
      <c r="I19" s="235"/>
      <c r="J19" s="104">
        <f t="shared" si="2"/>
        <v>0</v>
      </c>
      <c r="K19" s="101">
        <f t="shared" si="8"/>
        <v>0</v>
      </c>
      <c r="L19" s="92"/>
      <c r="M19" s="96"/>
      <c r="N19" s="104">
        <f t="shared" si="3"/>
        <v>0</v>
      </c>
      <c r="O19" s="96"/>
      <c r="P19" s="104">
        <f t="shared" si="4"/>
        <v>0</v>
      </c>
      <c r="Q19" s="101">
        <f t="shared" si="9"/>
        <v>0</v>
      </c>
      <c r="S19" s="110">
        <f t="shared" si="5"/>
        <v>0</v>
      </c>
      <c r="T19" s="111">
        <f t="shared" si="6"/>
        <v>0</v>
      </c>
      <c r="U19" s="230">
        <v>0</v>
      </c>
      <c r="V19" s="224">
        <f t="shared" si="7"/>
        <v>0</v>
      </c>
    </row>
    <row r="20" spans="2:22" ht="17.25" customHeight="1">
      <c r="B20" s="1078">
        <v>16</v>
      </c>
      <c r="C20" s="1072" t="s">
        <v>53</v>
      </c>
      <c r="D20" s="27"/>
      <c r="E20" s="235"/>
      <c r="F20" s="104">
        <f t="shared" si="0"/>
        <v>0</v>
      </c>
      <c r="G20" s="235"/>
      <c r="H20" s="104">
        <f t="shared" si="1"/>
        <v>0</v>
      </c>
      <c r="I20" s="235"/>
      <c r="J20" s="104">
        <f t="shared" si="2"/>
        <v>0</v>
      </c>
      <c r="K20" s="101">
        <f t="shared" si="8"/>
        <v>0</v>
      </c>
      <c r="L20" s="92"/>
      <c r="M20" s="96"/>
      <c r="N20" s="104">
        <f t="shared" si="3"/>
        <v>0</v>
      </c>
      <c r="O20" s="96"/>
      <c r="P20" s="104">
        <f t="shared" si="4"/>
        <v>0</v>
      </c>
      <c r="Q20" s="101">
        <f t="shared" si="9"/>
        <v>0</v>
      </c>
      <c r="S20" s="110">
        <f t="shared" si="5"/>
        <v>0</v>
      </c>
      <c r="T20" s="111">
        <f t="shared" si="6"/>
        <v>0</v>
      </c>
      <c r="U20" s="230">
        <v>48702</v>
      </c>
      <c r="V20" s="224">
        <f t="shared" si="7"/>
        <v>48702</v>
      </c>
    </row>
    <row r="21" spans="2:22">
      <c r="B21" s="1078">
        <v>17</v>
      </c>
      <c r="C21" s="1072" t="s">
        <v>106</v>
      </c>
      <c r="D21" s="27" t="s">
        <v>97</v>
      </c>
      <c r="E21" s="235">
        <f>表3!K11</f>
        <v>0</v>
      </c>
      <c r="F21" s="104">
        <f t="shared" si="0"/>
        <v>0</v>
      </c>
      <c r="G21" s="235">
        <f>表3!L11</f>
        <v>21.875</v>
      </c>
      <c r="H21" s="104">
        <f t="shared" si="1"/>
        <v>6.25E-2</v>
      </c>
      <c r="I21" s="235">
        <f>表3!M11</f>
        <v>7.051282051282052</v>
      </c>
      <c r="J21" s="104">
        <f t="shared" si="2"/>
        <v>1.2820512820512822E-2</v>
      </c>
      <c r="K21" s="101">
        <f t="shared" si="8"/>
        <v>2.5106837606837604E-2</v>
      </c>
      <c r="L21" s="92"/>
      <c r="M21" s="96">
        <v>2084</v>
      </c>
      <c r="N21" s="104">
        <f t="shared" si="3"/>
        <v>2.058739269167317E-2</v>
      </c>
      <c r="O21" s="96">
        <v>4681</v>
      </c>
      <c r="P21" s="104">
        <f t="shared" si="4"/>
        <v>6.1030782669917467E-2</v>
      </c>
      <c r="Q21" s="101">
        <f t="shared" si="9"/>
        <v>4.0809087680795317E-2</v>
      </c>
      <c r="S21" s="110">
        <f t="shared" si="5"/>
        <v>1202.8685897435896</v>
      </c>
      <c r="T21" s="111">
        <f t="shared" si="6"/>
        <v>2597.498430882622</v>
      </c>
      <c r="U21" s="230">
        <v>1286075</v>
      </c>
      <c r="V21" s="224">
        <f t="shared" si="7"/>
        <v>1282274.6329793739</v>
      </c>
    </row>
    <row r="22" spans="2:22">
      <c r="B22" s="1078">
        <v>18</v>
      </c>
      <c r="C22" s="1072" t="s">
        <v>3</v>
      </c>
      <c r="D22" s="27"/>
      <c r="E22" s="235"/>
      <c r="F22" s="104">
        <f t="shared" si="0"/>
        <v>0</v>
      </c>
      <c r="G22" s="235"/>
      <c r="H22" s="104">
        <f t="shared" si="1"/>
        <v>0</v>
      </c>
      <c r="I22" s="235"/>
      <c r="J22" s="104">
        <f t="shared" si="2"/>
        <v>0</v>
      </c>
      <c r="K22" s="101">
        <f t="shared" si="8"/>
        <v>0</v>
      </c>
      <c r="L22" s="92"/>
      <c r="M22" s="96"/>
      <c r="N22" s="104">
        <f t="shared" si="3"/>
        <v>0</v>
      </c>
      <c r="O22" s="96"/>
      <c r="P22" s="104">
        <f t="shared" si="4"/>
        <v>0</v>
      </c>
      <c r="Q22" s="101">
        <f t="shared" si="9"/>
        <v>0</v>
      </c>
      <c r="S22" s="110">
        <f t="shared" si="5"/>
        <v>0</v>
      </c>
      <c r="T22" s="111">
        <f t="shared" si="6"/>
        <v>0</v>
      </c>
      <c r="U22" s="230">
        <v>407</v>
      </c>
      <c r="V22" s="225">
        <f t="shared" si="7"/>
        <v>407</v>
      </c>
    </row>
    <row r="23" spans="2:22">
      <c r="B23" s="1078">
        <v>19</v>
      </c>
      <c r="C23" s="1072" t="s">
        <v>55</v>
      </c>
      <c r="D23" s="27" t="s">
        <v>1022</v>
      </c>
      <c r="E23" s="235">
        <f>表3!K6</f>
        <v>0</v>
      </c>
      <c r="F23" s="104">
        <f t="shared" si="0"/>
        <v>0</v>
      </c>
      <c r="G23" s="235">
        <f>表3!L6</f>
        <v>5</v>
      </c>
      <c r="H23" s="104">
        <f t="shared" si="1"/>
        <v>1.4285714285714285E-2</v>
      </c>
      <c r="I23" s="235">
        <f>表3!M6</f>
        <v>0</v>
      </c>
      <c r="J23" s="104">
        <f t="shared" si="2"/>
        <v>0</v>
      </c>
      <c r="K23" s="101">
        <f t="shared" si="8"/>
        <v>4.7619047619047615E-3</v>
      </c>
      <c r="L23" s="92"/>
      <c r="M23" s="96">
        <v>1171</v>
      </c>
      <c r="N23" s="104">
        <f t="shared" si="3"/>
        <v>1.1568059904966066E-2</v>
      </c>
      <c r="O23" s="96">
        <f>417+106+2100+328</f>
        <v>2951</v>
      </c>
      <c r="P23" s="104">
        <f t="shared" si="4"/>
        <v>3.847507790192832E-2</v>
      </c>
      <c r="Q23" s="101">
        <f t="shared" si="9"/>
        <v>2.5021568903447193E-2</v>
      </c>
      <c r="S23" s="110">
        <f t="shared" si="5"/>
        <v>228.14285714285711</v>
      </c>
      <c r="T23" s="111">
        <f t="shared" si="6"/>
        <v>1592.6228607044138</v>
      </c>
      <c r="U23" s="230">
        <v>661543</v>
      </c>
      <c r="V23" s="225">
        <f t="shared" si="7"/>
        <v>659722.23428215273</v>
      </c>
    </row>
    <row r="24" spans="2:22">
      <c r="B24" s="1078">
        <v>20</v>
      </c>
      <c r="C24" s="1072" t="s">
        <v>56</v>
      </c>
      <c r="D24" s="27"/>
      <c r="E24" s="235"/>
      <c r="F24" s="104">
        <f t="shared" si="0"/>
        <v>0</v>
      </c>
      <c r="G24" s="235"/>
      <c r="H24" s="104">
        <f t="shared" si="1"/>
        <v>0</v>
      </c>
      <c r="I24" s="235"/>
      <c r="J24" s="104">
        <f t="shared" si="2"/>
        <v>0</v>
      </c>
      <c r="K24" s="101">
        <f t="shared" si="8"/>
        <v>0</v>
      </c>
      <c r="L24" s="92"/>
      <c r="M24" s="96"/>
      <c r="N24" s="104">
        <f t="shared" si="3"/>
        <v>0</v>
      </c>
      <c r="O24" s="96"/>
      <c r="P24" s="104">
        <f t="shared" si="4"/>
        <v>0</v>
      </c>
      <c r="Q24" s="101">
        <f t="shared" si="9"/>
        <v>0</v>
      </c>
      <c r="S24" s="110">
        <f t="shared" si="5"/>
        <v>0</v>
      </c>
      <c r="T24" s="111">
        <f t="shared" si="6"/>
        <v>0</v>
      </c>
      <c r="U24" s="230">
        <v>47766</v>
      </c>
      <c r="V24" s="225">
        <f t="shared" si="7"/>
        <v>47766</v>
      </c>
    </row>
    <row r="25" spans="2:22">
      <c r="B25" s="1078">
        <v>21</v>
      </c>
      <c r="C25" s="1072" t="s">
        <v>57</v>
      </c>
      <c r="D25" s="27"/>
      <c r="E25" s="235"/>
      <c r="F25" s="104">
        <f t="shared" si="0"/>
        <v>0</v>
      </c>
      <c r="G25" s="235"/>
      <c r="H25" s="104">
        <f t="shared" si="1"/>
        <v>0</v>
      </c>
      <c r="I25" s="235"/>
      <c r="J25" s="104">
        <f t="shared" si="2"/>
        <v>0</v>
      </c>
      <c r="K25" s="101">
        <f t="shared" si="8"/>
        <v>0</v>
      </c>
      <c r="L25" s="92"/>
      <c r="M25" s="96"/>
      <c r="N25" s="104">
        <f t="shared" si="3"/>
        <v>0</v>
      </c>
      <c r="O25" s="96"/>
      <c r="P25" s="104">
        <f t="shared" si="4"/>
        <v>0</v>
      </c>
      <c r="Q25" s="101">
        <f t="shared" si="9"/>
        <v>0</v>
      </c>
      <c r="S25" s="110">
        <f t="shared" si="5"/>
        <v>0</v>
      </c>
      <c r="T25" s="111">
        <f t="shared" si="6"/>
        <v>0</v>
      </c>
      <c r="U25" s="230">
        <v>136382</v>
      </c>
      <c r="V25" s="225">
        <f t="shared" si="7"/>
        <v>136382</v>
      </c>
    </row>
    <row r="26" spans="2:22">
      <c r="B26" s="1078">
        <v>22</v>
      </c>
      <c r="C26" s="1072" t="s">
        <v>58</v>
      </c>
      <c r="D26" s="27"/>
      <c r="E26" s="235"/>
      <c r="F26" s="104">
        <f t="shared" si="0"/>
        <v>0</v>
      </c>
      <c r="G26" s="235"/>
      <c r="H26" s="104">
        <f t="shared" si="1"/>
        <v>0</v>
      </c>
      <c r="I26" s="235"/>
      <c r="J26" s="104">
        <f t="shared" si="2"/>
        <v>0</v>
      </c>
      <c r="K26" s="101">
        <f t="shared" si="8"/>
        <v>0</v>
      </c>
      <c r="L26" s="92"/>
      <c r="M26" s="96">
        <v>199</v>
      </c>
      <c r="N26" s="104">
        <f t="shared" si="3"/>
        <v>1.9658786687346262E-3</v>
      </c>
      <c r="O26" s="96">
        <v>319</v>
      </c>
      <c r="P26" s="104">
        <f t="shared" si="4"/>
        <v>4.1591155034615837E-3</v>
      </c>
      <c r="Q26" s="101">
        <f t="shared" si="9"/>
        <v>3.0624970860981052E-3</v>
      </c>
      <c r="S26" s="110">
        <f t="shared" si="5"/>
        <v>0</v>
      </c>
      <c r="T26" s="111">
        <f t="shared" si="6"/>
        <v>194.92793953014439</v>
      </c>
      <c r="U26" s="230">
        <v>9437</v>
      </c>
      <c r="V26" s="225">
        <f t="shared" si="7"/>
        <v>9242.0720604698563</v>
      </c>
    </row>
    <row r="27" spans="2:22">
      <c r="B27" s="1078">
        <v>23</v>
      </c>
      <c r="C27" s="1072" t="s">
        <v>59</v>
      </c>
      <c r="D27" s="27" t="s">
        <v>98</v>
      </c>
      <c r="E27" s="235">
        <f>表3!K14</f>
        <v>5</v>
      </c>
      <c r="F27" s="104">
        <f t="shared" si="0"/>
        <v>6.25E-2</v>
      </c>
      <c r="G27" s="235">
        <f>表3!L14</f>
        <v>8.75</v>
      </c>
      <c r="H27" s="104">
        <f t="shared" si="1"/>
        <v>2.5000000000000001E-2</v>
      </c>
      <c r="I27" s="235">
        <f>表3!M14</f>
        <v>13.397435897435898</v>
      </c>
      <c r="J27" s="104">
        <f t="shared" si="2"/>
        <v>2.4358974358974359E-2</v>
      </c>
      <c r="K27" s="101">
        <f t="shared" si="8"/>
        <v>3.7286324786324786E-2</v>
      </c>
      <c r="L27" s="92"/>
      <c r="M27" s="96">
        <v>5045</v>
      </c>
      <c r="N27" s="104">
        <f t="shared" si="3"/>
        <v>4.98384818279708E-2</v>
      </c>
      <c r="O27" s="96">
        <v>4125</v>
      </c>
      <c r="P27" s="104">
        <f t="shared" si="4"/>
        <v>5.3781665993037721E-2</v>
      </c>
      <c r="Q27" s="101">
        <f t="shared" si="9"/>
        <v>5.181007391050426E-2</v>
      </c>
      <c r="S27" s="110">
        <f t="shared" si="5"/>
        <v>1786.3878205128206</v>
      </c>
      <c r="T27" s="111">
        <f t="shared" si="6"/>
        <v>3297.7112044035962</v>
      </c>
      <c r="U27" s="230">
        <v>1743101</v>
      </c>
      <c r="V27" s="225">
        <f t="shared" si="7"/>
        <v>1738016.9009750837</v>
      </c>
    </row>
    <row r="28" spans="2:22">
      <c r="B28" s="1078">
        <v>24</v>
      </c>
      <c r="C28" s="1072" t="s">
        <v>107</v>
      </c>
      <c r="D28" s="27" t="s">
        <v>99</v>
      </c>
      <c r="E28" s="235">
        <f>表3!K13</f>
        <v>0</v>
      </c>
      <c r="F28" s="104">
        <f t="shared" si="0"/>
        <v>0</v>
      </c>
      <c r="G28" s="235">
        <f>表3!L13</f>
        <v>48.125</v>
      </c>
      <c r="H28" s="104">
        <f t="shared" si="1"/>
        <v>0.13750000000000001</v>
      </c>
      <c r="I28" s="235">
        <f>表3!M13</f>
        <v>9.1666666666666679</v>
      </c>
      <c r="J28" s="104">
        <f t="shared" si="2"/>
        <v>1.666666666666667E-2</v>
      </c>
      <c r="K28" s="101">
        <f>AVERAGE(F28,H28,J28)</f>
        <v>5.1388888888888894E-2</v>
      </c>
      <c r="L28" s="92"/>
      <c r="M28" s="96">
        <f>469+4059</f>
        <v>4528</v>
      </c>
      <c r="N28" s="104">
        <f t="shared" si="3"/>
        <v>4.4731148804172803E-2</v>
      </c>
      <c r="O28" s="96">
        <f>3648+126</f>
        <v>3774</v>
      </c>
      <c r="P28" s="104">
        <f t="shared" si="4"/>
        <v>4.9205335141266508E-2</v>
      </c>
      <c r="Q28" s="101">
        <f t="shared" si="9"/>
        <v>4.6968241972719656E-2</v>
      </c>
      <c r="S28" s="110">
        <f t="shared" si="5"/>
        <v>2462.041666666667</v>
      </c>
      <c r="T28" s="111">
        <f t="shared" si="6"/>
        <v>2989.5286015636061</v>
      </c>
      <c r="U28" s="230">
        <v>677495</v>
      </c>
      <c r="V28" s="225">
        <f t="shared" si="7"/>
        <v>672043.42973176972</v>
      </c>
    </row>
    <row r="29" spans="2:22" ht="17.25" thickBot="1">
      <c r="B29" s="1079">
        <v>25</v>
      </c>
      <c r="C29" s="1073" t="s">
        <v>60</v>
      </c>
      <c r="D29" s="115"/>
      <c r="E29" s="241"/>
      <c r="F29" s="117">
        <f t="shared" si="0"/>
        <v>0</v>
      </c>
      <c r="G29" s="241"/>
      <c r="H29" s="117">
        <f t="shared" si="1"/>
        <v>0</v>
      </c>
      <c r="I29" s="241"/>
      <c r="J29" s="117">
        <f t="shared" si="2"/>
        <v>0</v>
      </c>
      <c r="K29" s="118">
        <f t="shared" si="8"/>
        <v>0</v>
      </c>
      <c r="L29" s="92"/>
      <c r="M29" s="116">
        <v>1571</v>
      </c>
      <c r="N29" s="117">
        <f t="shared" si="3"/>
        <v>1.5519574816995466E-2</v>
      </c>
      <c r="O29" s="116"/>
      <c r="P29" s="117">
        <f t="shared" si="4"/>
        <v>0</v>
      </c>
      <c r="Q29" s="118">
        <f t="shared" si="9"/>
        <v>7.7597874084977328E-3</v>
      </c>
      <c r="S29" s="123">
        <f t="shared" si="5"/>
        <v>0</v>
      </c>
      <c r="T29" s="124">
        <f t="shared" si="6"/>
        <v>493.91046855088069</v>
      </c>
      <c r="U29" s="231">
        <v>12204</v>
      </c>
      <c r="V29" s="226">
        <f t="shared" si="7"/>
        <v>11710.089531449119</v>
      </c>
    </row>
    <row r="30" spans="2:22" ht="17.25" customHeight="1" thickTop="1">
      <c r="B30" s="1078">
        <v>26</v>
      </c>
      <c r="C30" s="1072" t="s">
        <v>61</v>
      </c>
      <c r="D30" s="27"/>
      <c r="E30" s="235"/>
      <c r="F30" s="104">
        <f t="shared" si="0"/>
        <v>0</v>
      </c>
      <c r="G30" s="235"/>
      <c r="H30" s="104">
        <f t="shared" si="1"/>
        <v>0</v>
      </c>
      <c r="I30" s="235"/>
      <c r="J30" s="104">
        <f t="shared" si="2"/>
        <v>0</v>
      </c>
      <c r="K30" s="101">
        <f t="shared" si="8"/>
        <v>0</v>
      </c>
      <c r="L30" s="92"/>
      <c r="M30" s="96"/>
      <c r="N30" s="104">
        <f t="shared" si="3"/>
        <v>0</v>
      </c>
      <c r="O30" s="96"/>
      <c r="P30" s="104">
        <f t="shared" si="4"/>
        <v>0</v>
      </c>
      <c r="Q30" s="101">
        <f t="shared" si="9"/>
        <v>0</v>
      </c>
      <c r="S30" s="110">
        <f t="shared" si="5"/>
        <v>0</v>
      </c>
      <c r="T30" s="111">
        <f t="shared" si="6"/>
        <v>0</v>
      </c>
      <c r="U30" s="230">
        <v>1061791</v>
      </c>
      <c r="V30" s="225">
        <f t="shared" si="7"/>
        <v>1061791</v>
      </c>
    </row>
    <row r="31" spans="2:22" ht="17.25" customHeight="1">
      <c r="B31" s="1078">
        <v>27</v>
      </c>
      <c r="C31" s="1072" t="s">
        <v>62</v>
      </c>
      <c r="D31" s="27"/>
      <c r="E31" s="235"/>
      <c r="F31" s="104">
        <f t="shared" si="0"/>
        <v>0</v>
      </c>
      <c r="G31" s="235"/>
      <c r="H31" s="104">
        <f t="shared" si="1"/>
        <v>0</v>
      </c>
      <c r="I31" s="235"/>
      <c r="J31" s="104">
        <f t="shared" si="2"/>
        <v>0</v>
      </c>
      <c r="K31" s="101">
        <f t="shared" si="8"/>
        <v>0</v>
      </c>
      <c r="L31" s="92"/>
      <c r="M31" s="96"/>
      <c r="N31" s="104">
        <f t="shared" si="3"/>
        <v>0</v>
      </c>
      <c r="O31" s="96"/>
      <c r="P31" s="104">
        <f t="shared" si="4"/>
        <v>0</v>
      </c>
      <c r="Q31" s="101">
        <f t="shared" si="9"/>
        <v>0</v>
      </c>
      <c r="S31" s="110">
        <f t="shared" si="5"/>
        <v>0</v>
      </c>
      <c r="T31" s="111">
        <f t="shared" si="6"/>
        <v>0</v>
      </c>
      <c r="U31" s="230">
        <v>172195</v>
      </c>
      <c r="V31" s="224">
        <f t="shared" si="7"/>
        <v>172195</v>
      </c>
    </row>
    <row r="32" spans="2:22" ht="17.25" customHeight="1">
      <c r="B32" s="1078">
        <v>28</v>
      </c>
      <c r="C32" s="1072" t="s">
        <v>5</v>
      </c>
      <c r="D32" s="27"/>
      <c r="E32" s="235"/>
      <c r="F32" s="104">
        <f t="shared" si="0"/>
        <v>0</v>
      </c>
      <c r="G32" s="235"/>
      <c r="H32" s="104">
        <f t="shared" si="1"/>
        <v>0</v>
      </c>
      <c r="I32" s="235"/>
      <c r="J32" s="104">
        <f t="shared" si="2"/>
        <v>0</v>
      </c>
      <c r="K32" s="101">
        <f t="shared" si="8"/>
        <v>0</v>
      </c>
      <c r="L32" s="92"/>
      <c r="M32" s="96"/>
      <c r="N32" s="104">
        <f t="shared" si="3"/>
        <v>0</v>
      </c>
      <c r="O32" s="96"/>
      <c r="P32" s="104">
        <f t="shared" si="4"/>
        <v>0</v>
      </c>
      <c r="Q32" s="101">
        <f t="shared" si="9"/>
        <v>0</v>
      </c>
      <c r="S32" s="110">
        <f t="shared" si="5"/>
        <v>0</v>
      </c>
      <c r="T32" s="111">
        <f t="shared" si="6"/>
        <v>0</v>
      </c>
      <c r="U32" s="230">
        <v>0</v>
      </c>
      <c r="V32" s="224">
        <f t="shared" si="7"/>
        <v>0</v>
      </c>
    </row>
    <row r="33" spans="2:22" ht="17.25" customHeight="1">
      <c r="B33" s="1078">
        <v>29</v>
      </c>
      <c r="C33" s="1072" t="s">
        <v>63</v>
      </c>
      <c r="D33" s="27"/>
      <c r="E33" s="235"/>
      <c r="F33" s="104">
        <f t="shared" si="0"/>
        <v>0</v>
      </c>
      <c r="G33" s="235"/>
      <c r="H33" s="104">
        <f t="shared" si="1"/>
        <v>0</v>
      </c>
      <c r="I33" s="235"/>
      <c r="J33" s="104">
        <f t="shared" si="2"/>
        <v>0</v>
      </c>
      <c r="K33" s="101">
        <f t="shared" si="8"/>
        <v>0</v>
      </c>
      <c r="L33" s="92"/>
      <c r="M33" s="96"/>
      <c r="N33" s="104">
        <f t="shared" si="3"/>
        <v>0</v>
      </c>
      <c r="O33" s="96"/>
      <c r="P33" s="104">
        <f t="shared" si="4"/>
        <v>0</v>
      </c>
      <c r="Q33" s="101">
        <f t="shared" si="9"/>
        <v>0</v>
      </c>
      <c r="S33" s="110">
        <f t="shared" si="5"/>
        <v>0</v>
      </c>
      <c r="T33" s="111">
        <f t="shared" si="6"/>
        <v>0</v>
      </c>
      <c r="U33" s="230">
        <v>39107</v>
      </c>
      <c r="V33" s="224">
        <f t="shared" si="7"/>
        <v>39107</v>
      </c>
    </row>
    <row r="34" spans="2:22" ht="17.25" customHeight="1">
      <c r="B34" s="1078">
        <v>30</v>
      </c>
      <c r="C34" s="1072" t="s">
        <v>64</v>
      </c>
      <c r="D34" s="27"/>
      <c r="E34" s="235"/>
      <c r="F34" s="104">
        <f t="shared" si="0"/>
        <v>0</v>
      </c>
      <c r="G34" s="235"/>
      <c r="H34" s="104">
        <f t="shared" si="1"/>
        <v>0</v>
      </c>
      <c r="I34" s="235"/>
      <c r="J34" s="104">
        <f t="shared" si="2"/>
        <v>0</v>
      </c>
      <c r="K34" s="101">
        <f t="shared" si="8"/>
        <v>0</v>
      </c>
      <c r="L34" s="92"/>
      <c r="M34" s="96"/>
      <c r="N34" s="104">
        <f t="shared" si="3"/>
        <v>0</v>
      </c>
      <c r="O34" s="96"/>
      <c r="P34" s="104">
        <f t="shared" si="4"/>
        <v>0</v>
      </c>
      <c r="Q34" s="101">
        <f t="shared" si="9"/>
        <v>0</v>
      </c>
      <c r="S34" s="110">
        <f t="shared" si="5"/>
        <v>0</v>
      </c>
      <c r="T34" s="111">
        <f t="shared" si="6"/>
        <v>0</v>
      </c>
      <c r="U34" s="230">
        <v>0</v>
      </c>
      <c r="V34" s="224">
        <f t="shared" si="7"/>
        <v>0</v>
      </c>
    </row>
    <row r="35" spans="2:22" ht="17.25" customHeight="1">
      <c r="B35" s="1078">
        <v>31</v>
      </c>
      <c r="C35" s="1072" t="s">
        <v>6</v>
      </c>
      <c r="D35" s="27"/>
      <c r="E35" s="235"/>
      <c r="F35" s="104">
        <f t="shared" si="0"/>
        <v>0</v>
      </c>
      <c r="G35" s="235"/>
      <c r="H35" s="104">
        <f t="shared" si="1"/>
        <v>0</v>
      </c>
      <c r="I35" s="235"/>
      <c r="J35" s="104">
        <f t="shared" si="2"/>
        <v>0</v>
      </c>
      <c r="K35" s="101">
        <f t="shared" si="8"/>
        <v>0</v>
      </c>
      <c r="L35" s="92"/>
      <c r="M35" s="96"/>
      <c r="N35" s="104">
        <f t="shared" si="3"/>
        <v>0</v>
      </c>
      <c r="O35" s="96"/>
      <c r="P35" s="104">
        <f t="shared" si="4"/>
        <v>0</v>
      </c>
      <c r="Q35" s="101">
        <f t="shared" si="9"/>
        <v>0</v>
      </c>
      <c r="S35" s="110">
        <f t="shared" si="5"/>
        <v>0</v>
      </c>
      <c r="T35" s="111">
        <f t="shared" si="6"/>
        <v>0</v>
      </c>
      <c r="U35" s="230">
        <v>64279</v>
      </c>
      <c r="V35" s="224">
        <f t="shared" si="7"/>
        <v>64279</v>
      </c>
    </row>
    <row r="36" spans="2:22">
      <c r="B36" s="1078">
        <v>32</v>
      </c>
      <c r="C36" s="1072" t="s">
        <v>108</v>
      </c>
      <c r="D36" s="27" t="s">
        <v>100</v>
      </c>
      <c r="E36" s="235">
        <f>表3!K15</f>
        <v>1.6</v>
      </c>
      <c r="F36" s="104">
        <f t="shared" si="0"/>
        <v>0.02</v>
      </c>
      <c r="G36" s="235">
        <f>表3!L15</f>
        <v>0</v>
      </c>
      <c r="H36" s="104">
        <f t="shared" si="1"/>
        <v>0</v>
      </c>
      <c r="I36" s="235">
        <f>表3!M15</f>
        <v>7.7564102564102573</v>
      </c>
      <c r="J36" s="104">
        <f t="shared" si="2"/>
        <v>1.4102564102564105E-2</v>
      </c>
      <c r="K36" s="101">
        <f t="shared" si="8"/>
        <v>1.1367521367521368E-2</v>
      </c>
      <c r="L36" s="92"/>
      <c r="M36" s="96">
        <f>1339+6107</f>
        <v>7446</v>
      </c>
      <c r="N36" s="104">
        <f t="shared" si="3"/>
        <v>7.355745008742727E-2</v>
      </c>
      <c r="O36" s="96">
        <v>3959</v>
      </c>
      <c r="P36" s="104">
        <f t="shared" si="4"/>
        <v>5.1617361373681538E-2</v>
      </c>
      <c r="Q36" s="101">
        <f t="shared" si="9"/>
        <v>6.2587405730554407E-2</v>
      </c>
      <c r="S36" s="110">
        <f t="shared" si="5"/>
        <v>544.61794871794871</v>
      </c>
      <c r="T36" s="111">
        <f t="shared" si="6"/>
        <v>3983.6883747497882</v>
      </c>
      <c r="U36" s="230">
        <v>240683</v>
      </c>
      <c r="V36" s="224">
        <f t="shared" si="7"/>
        <v>236154.69367653225</v>
      </c>
    </row>
    <row r="37" spans="2:22">
      <c r="B37" s="1078">
        <v>33</v>
      </c>
      <c r="C37" s="1072" t="s">
        <v>66</v>
      </c>
      <c r="D37" s="27"/>
      <c r="E37" s="235"/>
      <c r="F37" s="104">
        <f t="shared" si="0"/>
        <v>0</v>
      </c>
      <c r="G37" s="235"/>
      <c r="H37" s="104">
        <f t="shared" si="1"/>
        <v>0</v>
      </c>
      <c r="I37" s="235"/>
      <c r="J37" s="104">
        <f t="shared" si="2"/>
        <v>0</v>
      </c>
      <c r="K37" s="101">
        <f t="shared" si="8"/>
        <v>0</v>
      </c>
      <c r="L37" s="92"/>
      <c r="M37" s="96"/>
      <c r="N37" s="104">
        <f t="shared" si="3"/>
        <v>0</v>
      </c>
      <c r="O37" s="96"/>
      <c r="P37" s="104">
        <f t="shared" si="4"/>
        <v>0</v>
      </c>
      <c r="Q37" s="101">
        <f t="shared" si="9"/>
        <v>0</v>
      </c>
      <c r="S37" s="110">
        <f t="shared" si="5"/>
        <v>0</v>
      </c>
      <c r="T37" s="111">
        <f t="shared" si="6"/>
        <v>0</v>
      </c>
      <c r="U37" s="230">
        <v>42019</v>
      </c>
      <c r="V37" s="225">
        <f t="shared" si="7"/>
        <v>42019</v>
      </c>
    </row>
    <row r="38" spans="2:22">
      <c r="B38" s="1078">
        <v>34</v>
      </c>
      <c r="C38" s="1072" t="s">
        <v>7</v>
      </c>
      <c r="D38" s="27"/>
      <c r="E38" s="235"/>
      <c r="F38" s="104">
        <f t="shared" si="0"/>
        <v>0</v>
      </c>
      <c r="G38" s="235"/>
      <c r="H38" s="104">
        <f t="shared" si="1"/>
        <v>0</v>
      </c>
      <c r="I38" s="235"/>
      <c r="J38" s="104">
        <f t="shared" si="2"/>
        <v>0</v>
      </c>
      <c r="K38" s="101">
        <f t="shared" si="8"/>
        <v>0</v>
      </c>
      <c r="L38" s="92"/>
      <c r="M38" s="96"/>
      <c r="N38" s="104">
        <f t="shared" si="3"/>
        <v>0</v>
      </c>
      <c r="O38" s="96"/>
      <c r="P38" s="104">
        <f t="shared" si="4"/>
        <v>0</v>
      </c>
      <c r="Q38" s="101">
        <f t="shared" si="9"/>
        <v>0</v>
      </c>
      <c r="S38" s="110">
        <f t="shared" si="5"/>
        <v>0</v>
      </c>
      <c r="T38" s="111">
        <f t="shared" si="6"/>
        <v>0</v>
      </c>
      <c r="U38" s="230">
        <v>34065</v>
      </c>
      <c r="V38" s="225">
        <f t="shared" si="7"/>
        <v>34065</v>
      </c>
    </row>
    <row r="39" spans="2:22">
      <c r="B39" s="1078">
        <v>35</v>
      </c>
      <c r="C39" s="1072" t="s">
        <v>8</v>
      </c>
      <c r="D39" s="27"/>
      <c r="E39" s="235"/>
      <c r="F39" s="105">
        <f t="shared" si="0"/>
        <v>0</v>
      </c>
      <c r="G39" s="235"/>
      <c r="H39" s="104">
        <f t="shared" si="1"/>
        <v>0</v>
      </c>
      <c r="I39" s="235"/>
      <c r="J39" s="104">
        <f t="shared" si="2"/>
        <v>0</v>
      </c>
      <c r="K39" s="108">
        <f t="shared" si="8"/>
        <v>0</v>
      </c>
      <c r="L39" s="92"/>
      <c r="M39" s="96">
        <v>1495</v>
      </c>
      <c r="N39" s="119">
        <f t="shared" si="3"/>
        <v>1.476878698370988E-2</v>
      </c>
      <c r="O39" s="96"/>
      <c r="P39" s="119">
        <f t="shared" si="4"/>
        <v>0</v>
      </c>
      <c r="Q39" s="108">
        <f t="shared" si="9"/>
        <v>7.38439349185494E-3</v>
      </c>
      <c r="S39" s="110">
        <f t="shared" si="5"/>
        <v>0</v>
      </c>
      <c r="T39" s="125">
        <f t="shared" si="6"/>
        <v>470.0166457565669</v>
      </c>
      <c r="U39" s="232">
        <v>135186</v>
      </c>
      <c r="V39" s="227">
        <f t="shared" si="7"/>
        <v>134715.98335424342</v>
      </c>
    </row>
    <row r="40" spans="2:22">
      <c r="B40" s="1080">
        <v>36</v>
      </c>
      <c r="C40" s="1074" t="s">
        <v>9</v>
      </c>
      <c r="D40" s="28"/>
      <c r="E40" s="242">
        <f>SUM(E5:E39)</f>
        <v>47.6</v>
      </c>
      <c r="F40" s="106">
        <f t="shared" ref="F40:K40" si="10">SUM(F5:F39)</f>
        <v>0.59499999999999997</v>
      </c>
      <c r="G40" s="242">
        <f>SUM(G5:G39)</f>
        <v>240</v>
      </c>
      <c r="H40" s="106">
        <f t="shared" si="10"/>
        <v>0.68571428571428572</v>
      </c>
      <c r="I40" s="242">
        <f>SUM(I5:I39)</f>
        <v>109.46923076923079</v>
      </c>
      <c r="J40" s="106">
        <f t="shared" si="10"/>
        <v>0.19903496503496507</v>
      </c>
      <c r="K40" s="102">
        <f t="shared" si="10"/>
        <v>0.49324975024975021</v>
      </c>
      <c r="L40" s="92"/>
      <c r="M40" s="97">
        <f>SUM(M5:M39)</f>
        <v>30489</v>
      </c>
      <c r="N40" s="120">
        <f>SUM(N5:N39)</f>
        <v>0.30119434538216089</v>
      </c>
      <c r="O40" s="97">
        <f>SUM(O5:O39)</f>
        <v>29025</v>
      </c>
      <c r="P40" s="120">
        <f>SUM(P5:P39)</f>
        <v>0.37842735889646545</v>
      </c>
      <c r="Q40" s="102">
        <f>SUM(Q5:Q39)</f>
        <v>0.33981085213931317</v>
      </c>
      <c r="S40" s="121">
        <f t="shared" si="5"/>
        <v>23631.595534465534</v>
      </c>
      <c r="T40" s="126">
        <f>SUM(T5:T39)</f>
        <v>21628.96073866728</v>
      </c>
      <c r="U40" s="233">
        <v>13734618</v>
      </c>
      <c r="V40" s="228">
        <f t="shared" si="7"/>
        <v>13689357.443726867</v>
      </c>
    </row>
    <row r="41" spans="2:22">
      <c r="B41" s="1078">
        <v>37</v>
      </c>
      <c r="C41" s="1072" t="s">
        <v>10</v>
      </c>
      <c r="D41" s="29"/>
      <c r="E41" s="235"/>
      <c r="F41" s="105">
        <f t="shared" ref="F41:F46" si="11">E41/$E$48</f>
        <v>0</v>
      </c>
      <c r="G41" s="235"/>
      <c r="H41" s="105">
        <f t="shared" ref="H41:H46" si="12">G41/$G$48</f>
        <v>0</v>
      </c>
      <c r="I41" s="235"/>
      <c r="J41" s="105">
        <f t="shared" ref="J41:J46" si="13">I41/$I$48</f>
        <v>0</v>
      </c>
      <c r="K41" s="101">
        <f t="shared" ref="K41:K46" si="14">AVERAGEA(J41,H41,F41)</f>
        <v>0</v>
      </c>
      <c r="M41" s="96">
        <v>3397</v>
      </c>
      <c r="N41" s="105">
        <f t="shared" ref="N41:N46" si="15">M41/$M$48</f>
        <v>3.3558240390409673E-2</v>
      </c>
      <c r="O41" s="96">
        <v>4348</v>
      </c>
      <c r="P41" s="105">
        <f t="shared" ref="P41:P46" si="16">O41/$O$48</f>
        <v>5.6689135451570422E-2</v>
      </c>
      <c r="Q41" s="101">
        <f t="shared" ref="Q41:Q46" si="17">AVERAGEA(N41,P41)</f>
        <v>4.5123687920990044E-2</v>
      </c>
      <c r="S41" s="121">
        <f t="shared" si="5"/>
        <v>0</v>
      </c>
      <c r="T41" s="127">
        <f t="shared" ref="T41:T46" si="18">Q41*$T$48</f>
        <v>2872.1227361710162</v>
      </c>
      <c r="U41" s="230">
        <v>992398</v>
      </c>
      <c r="V41" s="225">
        <f t="shared" si="7"/>
        <v>989525.877263829</v>
      </c>
    </row>
    <row r="42" spans="2:22">
      <c r="B42" s="1078">
        <v>38</v>
      </c>
      <c r="C42" s="1072" t="s">
        <v>24</v>
      </c>
      <c r="D42" s="29"/>
      <c r="E42" s="235"/>
      <c r="F42" s="105">
        <f t="shared" si="11"/>
        <v>0</v>
      </c>
      <c r="G42" s="235"/>
      <c r="H42" s="105">
        <f t="shared" si="12"/>
        <v>0</v>
      </c>
      <c r="I42" s="235"/>
      <c r="J42" s="105">
        <f t="shared" si="13"/>
        <v>0</v>
      </c>
      <c r="K42" s="101">
        <f t="shared" si="14"/>
        <v>0</v>
      </c>
      <c r="M42" s="96">
        <v>25435</v>
      </c>
      <c r="N42" s="105">
        <f t="shared" si="15"/>
        <v>0.25126695446866942</v>
      </c>
      <c r="O42" s="96">
        <v>21196</v>
      </c>
      <c r="P42" s="105">
        <f t="shared" si="16"/>
        <v>0.27635301633658849</v>
      </c>
      <c r="Q42" s="101">
        <f t="shared" si="17"/>
        <v>0.26380998540262895</v>
      </c>
      <c r="S42" s="110">
        <f t="shared" si="5"/>
        <v>0</v>
      </c>
      <c r="T42" s="127">
        <f t="shared" si="18"/>
        <v>16791.505570877333</v>
      </c>
      <c r="U42" s="230">
        <v>9618677</v>
      </c>
      <c r="V42" s="225">
        <f t="shared" si="7"/>
        <v>9601885.4944291227</v>
      </c>
    </row>
    <row r="43" spans="2:22">
      <c r="B43" s="1078">
        <v>39</v>
      </c>
      <c r="C43" s="1072" t="s">
        <v>25</v>
      </c>
      <c r="D43" s="29"/>
      <c r="E43" s="235">
        <f>+E48-E40-E41-E42-E44-E45-E46</f>
        <v>23.043266526367397</v>
      </c>
      <c r="F43" s="105">
        <f t="shared" si="11"/>
        <v>0.28804083157959248</v>
      </c>
      <c r="G43" s="235">
        <f>+G48-G40-G41-G42-G44-G45-G46</f>
        <v>69.064291052857371</v>
      </c>
      <c r="H43" s="105">
        <f t="shared" si="12"/>
        <v>0.19732654586530676</v>
      </c>
      <c r="I43" s="235">
        <f>+I48-I40-I41-I42-I44-I45-I46</f>
        <v>376.20322659954513</v>
      </c>
      <c r="J43" s="105">
        <f t="shared" si="13"/>
        <v>0.68400586654462747</v>
      </c>
      <c r="K43" s="101">
        <f t="shared" si="14"/>
        <v>0.38979108132984219</v>
      </c>
      <c r="M43" s="96">
        <f>+M48-M40-M41-M42-M44-M45-M46</f>
        <v>29966</v>
      </c>
      <c r="N43" s="105">
        <f t="shared" si="15"/>
        <v>0.29602773963468243</v>
      </c>
      <c r="O43" s="96">
        <f>+O48-O40-O41-O42-O44-O45-O46</f>
        <v>9226</v>
      </c>
      <c r="P43" s="105">
        <f t="shared" si="16"/>
        <v>0.12028840010951902</v>
      </c>
      <c r="Q43" s="101">
        <f t="shared" si="17"/>
        <v>0.20815806987210073</v>
      </c>
      <c r="S43" s="110">
        <f t="shared" si="5"/>
        <v>18674.890706512739</v>
      </c>
      <c r="T43" s="127">
        <f t="shared" si="18"/>
        <v>13249.261147359211</v>
      </c>
      <c r="U43" s="230">
        <v>11819518</v>
      </c>
      <c r="V43" s="225">
        <f t="shared" si="7"/>
        <v>11787593.848146128</v>
      </c>
    </row>
    <row r="44" spans="2:22">
      <c r="B44" s="1078">
        <v>40</v>
      </c>
      <c r="C44" s="1072" t="s">
        <v>26</v>
      </c>
      <c r="D44" s="109">
        <v>9.1517412516228053E-2</v>
      </c>
      <c r="E44" s="243">
        <f>+$D44*E$48</f>
        <v>7.3213930012982438</v>
      </c>
      <c r="F44" s="105">
        <f t="shared" si="11"/>
        <v>9.1517412516228053E-2</v>
      </c>
      <c r="G44" s="243">
        <f>+$D44*G$48</f>
        <v>32.031094380679818</v>
      </c>
      <c r="H44" s="105">
        <f t="shared" si="12"/>
        <v>9.1517412516228053E-2</v>
      </c>
      <c r="I44" s="243">
        <f>+$D44*I$48</f>
        <v>50.334576883925429</v>
      </c>
      <c r="J44" s="105">
        <f t="shared" si="13"/>
        <v>9.1517412516228053E-2</v>
      </c>
      <c r="K44" s="101">
        <f t="shared" si="14"/>
        <v>9.1517412516228067E-2</v>
      </c>
      <c r="M44" s="96">
        <v>11921</v>
      </c>
      <c r="N44" s="105">
        <f t="shared" si="15"/>
        <v>0.11776502316575617</v>
      </c>
      <c r="O44" s="96">
        <v>11970</v>
      </c>
      <c r="P44" s="105">
        <f t="shared" si="16"/>
        <v>0.15606461622706946</v>
      </c>
      <c r="Q44" s="101">
        <f t="shared" si="17"/>
        <v>0.13691481969641281</v>
      </c>
      <c r="S44" s="110">
        <f t="shared" si="5"/>
        <v>4384.5992336524869</v>
      </c>
      <c r="T44" s="127">
        <f t="shared" si="18"/>
        <v>8714.6282736766752</v>
      </c>
      <c r="U44" s="230">
        <v>3748124</v>
      </c>
      <c r="V44" s="225">
        <f t="shared" si="7"/>
        <v>3735024.7724926709</v>
      </c>
    </row>
    <row r="45" spans="2:22">
      <c r="B45" s="1078">
        <v>41</v>
      </c>
      <c r="C45" s="1072" t="s">
        <v>29</v>
      </c>
      <c r="D45" s="109">
        <v>2.5441755904179457E-2</v>
      </c>
      <c r="E45" s="243">
        <f>+$D45*E$48</f>
        <v>2.0353404723343567</v>
      </c>
      <c r="F45" s="105">
        <f t="shared" si="11"/>
        <v>2.5441755904179457E-2</v>
      </c>
      <c r="G45" s="243">
        <f>+$D45*G$48</f>
        <v>8.9046145664628096</v>
      </c>
      <c r="H45" s="105">
        <f t="shared" si="12"/>
        <v>2.5441755904179457E-2</v>
      </c>
      <c r="I45" s="243">
        <f>+$D45*I$48</f>
        <v>13.992965747298701</v>
      </c>
      <c r="J45" s="105">
        <f t="shared" si="13"/>
        <v>2.5441755904179457E-2</v>
      </c>
      <c r="K45" s="101">
        <f t="shared" si="14"/>
        <v>2.5441755904179453E-2</v>
      </c>
      <c r="M45" s="96">
        <v>19</v>
      </c>
      <c r="N45" s="105">
        <f t="shared" si="15"/>
        <v>1.8769695832139647E-4</v>
      </c>
      <c r="O45" s="96">
        <v>934</v>
      </c>
      <c r="P45" s="105">
        <f t="shared" si="16"/>
        <v>1.2177472978787207E-2</v>
      </c>
      <c r="Q45" s="101">
        <f t="shared" si="17"/>
        <v>6.1825849685543024E-3</v>
      </c>
      <c r="S45" s="110">
        <f t="shared" si="5"/>
        <v>1218.9145253692377</v>
      </c>
      <c r="T45" s="127">
        <f t="shared" si="18"/>
        <v>393.52153324848132</v>
      </c>
      <c r="U45" s="230">
        <v>1041975</v>
      </c>
      <c r="V45" s="225">
        <f t="shared" si="7"/>
        <v>1040362.5639413823</v>
      </c>
    </row>
    <row r="46" spans="2:22">
      <c r="B46" s="1078">
        <v>42</v>
      </c>
      <c r="C46" s="1072" t="s">
        <v>30</v>
      </c>
      <c r="D46" s="29"/>
      <c r="E46" s="235"/>
      <c r="F46" s="105">
        <f t="shared" si="11"/>
        <v>0</v>
      </c>
      <c r="G46" s="235"/>
      <c r="H46" s="105">
        <f t="shared" si="12"/>
        <v>0</v>
      </c>
      <c r="I46" s="235"/>
      <c r="J46" s="105">
        <f t="shared" si="13"/>
        <v>0</v>
      </c>
      <c r="K46" s="101">
        <f t="shared" si="14"/>
        <v>0</v>
      </c>
      <c r="M46" s="96"/>
      <c r="N46" s="105">
        <f t="shared" si="15"/>
        <v>0</v>
      </c>
      <c r="O46" s="96"/>
      <c r="P46" s="105">
        <f t="shared" si="16"/>
        <v>0</v>
      </c>
      <c r="Q46" s="101">
        <f t="shared" si="17"/>
        <v>0</v>
      </c>
      <c r="S46" s="110">
        <f t="shared" si="5"/>
        <v>0</v>
      </c>
      <c r="T46" s="127">
        <f t="shared" si="18"/>
        <v>0</v>
      </c>
      <c r="U46" s="232">
        <v>0</v>
      </c>
      <c r="V46" s="227">
        <f t="shared" si="7"/>
        <v>0</v>
      </c>
    </row>
    <row r="47" spans="2:22">
      <c r="B47" s="1080">
        <v>49</v>
      </c>
      <c r="C47" s="1074" t="s">
        <v>27</v>
      </c>
      <c r="D47" s="28"/>
      <c r="E47" s="242">
        <f t="shared" ref="E47:K47" si="19">SUM(E41:E46)</f>
        <v>32.4</v>
      </c>
      <c r="F47" s="106">
        <f t="shared" si="19"/>
        <v>0.40499999999999997</v>
      </c>
      <c r="G47" s="242">
        <f t="shared" si="19"/>
        <v>110</v>
      </c>
      <c r="H47" s="106">
        <f t="shared" si="19"/>
        <v>0.31428571428571428</v>
      </c>
      <c r="I47" s="242">
        <f t="shared" si="19"/>
        <v>440.53076923076924</v>
      </c>
      <c r="J47" s="106">
        <f t="shared" si="19"/>
        <v>0.80096503496503491</v>
      </c>
      <c r="K47" s="102">
        <f t="shared" si="19"/>
        <v>0.50675024975024974</v>
      </c>
      <c r="L47" s="40"/>
      <c r="M47" s="97">
        <f>SUM(M41:M46)</f>
        <v>70738</v>
      </c>
      <c r="N47" s="106">
        <f>SUM(N41:N46)</f>
        <v>0.69880565461783917</v>
      </c>
      <c r="O47" s="97">
        <f>SUM(O41:O46)</f>
        <v>47674</v>
      </c>
      <c r="P47" s="106">
        <f>SUM(P41:P46)</f>
        <v>0.62157264110353461</v>
      </c>
      <c r="Q47" s="102">
        <f>SUM(Q41:Q46)</f>
        <v>0.66018914786068683</v>
      </c>
      <c r="S47" s="121">
        <f t="shared" si="5"/>
        <v>24278.404465534466</v>
      </c>
      <c r="T47" s="126">
        <f>SUM(T41:T46)</f>
        <v>42021.039261332713</v>
      </c>
      <c r="U47" s="233">
        <v>27220692</v>
      </c>
      <c r="V47" s="228">
        <f t="shared" si="7"/>
        <v>27154392.556273133</v>
      </c>
    </row>
    <row r="48" spans="2:22" ht="17.25" thickBot="1">
      <c r="B48" s="1081">
        <v>50</v>
      </c>
      <c r="C48" s="1075" t="s">
        <v>23</v>
      </c>
      <c r="D48" s="30"/>
      <c r="E48" s="238">
        <f>表3!D21</f>
        <v>80</v>
      </c>
      <c r="F48" s="239"/>
      <c r="G48" s="238">
        <f>表3!F21</f>
        <v>350</v>
      </c>
      <c r="H48" s="239"/>
      <c r="I48" s="238">
        <f>表3!H21</f>
        <v>550</v>
      </c>
      <c r="J48" s="31"/>
      <c r="K48" s="102">
        <f>SUM(K5:K39)+SUM(K41:K46)</f>
        <v>1</v>
      </c>
      <c r="M48" s="98">
        <v>101227</v>
      </c>
      <c r="N48" s="31"/>
      <c r="O48" s="98">
        <v>76699</v>
      </c>
      <c r="P48" s="31"/>
      <c r="Q48" s="102"/>
      <c r="R48" s="40"/>
      <c r="S48" s="128">
        <v>47910</v>
      </c>
      <c r="T48" s="129">
        <v>63650</v>
      </c>
      <c r="U48" s="234">
        <v>40955310</v>
      </c>
      <c r="V48" s="228">
        <f t="shared" si="7"/>
        <v>40843750</v>
      </c>
    </row>
    <row r="49" spans="6:19">
      <c r="F49" s="93"/>
      <c r="G49" s="93"/>
      <c r="H49" s="93"/>
      <c r="I49" s="93"/>
      <c r="J49" s="93"/>
      <c r="K49" s="93"/>
      <c r="Q49" s="93"/>
      <c r="S49" s="23"/>
    </row>
  </sheetData>
  <mergeCells count="11">
    <mergeCell ref="I3:J3"/>
    <mergeCell ref="B3:C4"/>
    <mergeCell ref="D3:D4"/>
    <mergeCell ref="E3:F3"/>
    <mergeCell ref="G3:H3"/>
    <mergeCell ref="V3:V4"/>
    <mergeCell ref="K3:K4"/>
    <mergeCell ref="Q3:Q4"/>
    <mergeCell ref="M3:N3"/>
    <mergeCell ref="O3:P3"/>
    <mergeCell ref="U3:U4"/>
  </mergeCells>
  <phoneticPr fontId="7"/>
  <pageMargins left="0.75" right="0.75" top="1" bottom="1" header="0.51200000000000001" footer="0.51200000000000001"/>
  <pageSetup paperSize="9" scale="60" fitToWidth="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fitToPage="1"/>
  </sheetPr>
  <dimension ref="B1:BE48"/>
  <sheetViews>
    <sheetView zoomScale="110" zoomScaleNormal="110" workbookViewId="0">
      <selection activeCell="H28" sqref="H28"/>
    </sheetView>
  </sheetViews>
  <sheetFormatPr defaultColWidth="8.875" defaultRowHeight="12"/>
  <cols>
    <col min="1" max="1" width="3.625" style="130" customWidth="1"/>
    <col min="2" max="2" width="4.625" style="130" customWidth="1"/>
    <col min="3" max="3" width="20.125" style="130" customWidth="1"/>
    <col min="4" max="51" width="12.625" style="130" customWidth="1"/>
    <col min="52" max="52" width="14" style="130" customWidth="1"/>
    <col min="53" max="53" width="14.5" style="130" customWidth="1"/>
    <col min="54" max="55" width="12.625" style="130" customWidth="1"/>
    <col min="56" max="56" width="3.625" style="130" customWidth="1"/>
    <col min="57" max="57" width="14.125" style="130" bestFit="1" customWidth="1"/>
    <col min="58" max="259" width="8.875" style="130"/>
    <col min="260" max="260" width="4.625" style="130" customWidth="1"/>
    <col min="261" max="261" width="20.125" style="130" customWidth="1"/>
    <col min="262" max="307" width="12.625" style="130" customWidth="1"/>
    <col min="308" max="308" width="14" style="130" customWidth="1"/>
    <col min="309" max="309" width="14.5" style="130" customWidth="1"/>
    <col min="310" max="311" width="12.625" style="130" customWidth="1"/>
    <col min="312" max="515" width="8.875" style="130"/>
    <col min="516" max="516" width="4.625" style="130" customWidth="1"/>
    <col min="517" max="517" width="20.125" style="130" customWidth="1"/>
    <col min="518" max="563" width="12.625" style="130" customWidth="1"/>
    <col min="564" max="564" width="14" style="130" customWidth="1"/>
    <col min="565" max="565" width="14.5" style="130" customWidth="1"/>
    <col min="566" max="567" width="12.625" style="130" customWidth="1"/>
    <col min="568" max="771" width="8.875" style="130"/>
    <col min="772" max="772" width="4.625" style="130" customWidth="1"/>
    <col min="773" max="773" width="20.125" style="130" customWidth="1"/>
    <col min="774" max="819" width="12.625" style="130" customWidth="1"/>
    <col min="820" max="820" width="14" style="130" customWidth="1"/>
    <col min="821" max="821" width="14.5" style="130" customWidth="1"/>
    <col min="822" max="823" width="12.625" style="130" customWidth="1"/>
    <col min="824" max="1027" width="8.875" style="130"/>
    <col min="1028" max="1028" width="4.625" style="130" customWidth="1"/>
    <col min="1029" max="1029" width="20.125" style="130" customWidth="1"/>
    <col min="1030" max="1075" width="12.625" style="130" customWidth="1"/>
    <col min="1076" max="1076" width="14" style="130" customWidth="1"/>
    <col min="1077" max="1077" width="14.5" style="130" customWidth="1"/>
    <col min="1078" max="1079" width="12.625" style="130" customWidth="1"/>
    <col min="1080" max="1283" width="8.875" style="130"/>
    <col min="1284" max="1284" width="4.625" style="130" customWidth="1"/>
    <col min="1285" max="1285" width="20.125" style="130" customWidth="1"/>
    <col min="1286" max="1331" width="12.625" style="130" customWidth="1"/>
    <col min="1332" max="1332" width="14" style="130" customWidth="1"/>
    <col min="1333" max="1333" width="14.5" style="130" customWidth="1"/>
    <col min="1334" max="1335" width="12.625" style="130" customWidth="1"/>
    <col min="1336" max="1539" width="8.875" style="130"/>
    <col min="1540" max="1540" width="4.625" style="130" customWidth="1"/>
    <col min="1541" max="1541" width="20.125" style="130" customWidth="1"/>
    <col min="1542" max="1587" width="12.625" style="130" customWidth="1"/>
    <col min="1588" max="1588" width="14" style="130" customWidth="1"/>
    <col min="1589" max="1589" width="14.5" style="130" customWidth="1"/>
    <col min="1590" max="1591" width="12.625" style="130" customWidth="1"/>
    <col min="1592" max="1795" width="8.875" style="130"/>
    <col min="1796" max="1796" width="4.625" style="130" customWidth="1"/>
    <col min="1797" max="1797" width="20.125" style="130" customWidth="1"/>
    <col min="1798" max="1843" width="12.625" style="130" customWidth="1"/>
    <col min="1844" max="1844" width="14" style="130" customWidth="1"/>
    <col min="1845" max="1845" width="14.5" style="130" customWidth="1"/>
    <col min="1846" max="1847" width="12.625" style="130" customWidth="1"/>
    <col min="1848" max="2051" width="8.875" style="130"/>
    <col min="2052" max="2052" width="4.625" style="130" customWidth="1"/>
    <col min="2053" max="2053" width="20.125" style="130" customWidth="1"/>
    <col min="2054" max="2099" width="12.625" style="130" customWidth="1"/>
    <col min="2100" max="2100" width="14" style="130" customWidth="1"/>
    <col min="2101" max="2101" width="14.5" style="130" customWidth="1"/>
    <col min="2102" max="2103" width="12.625" style="130" customWidth="1"/>
    <col min="2104" max="2307" width="8.875" style="130"/>
    <col min="2308" max="2308" width="4.625" style="130" customWidth="1"/>
    <col min="2309" max="2309" width="20.125" style="130" customWidth="1"/>
    <col min="2310" max="2355" width="12.625" style="130" customWidth="1"/>
    <col min="2356" max="2356" width="14" style="130" customWidth="1"/>
    <col min="2357" max="2357" width="14.5" style="130" customWidth="1"/>
    <col min="2358" max="2359" width="12.625" style="130" customWidth="1"/>
    <col min="2360" max="2563" width="8.875" style="130"/>
    <col min="2564" max="2564" width="4.625" style="130" customWidth="1"/>
    <col min="2565" max="2565" width="20.125" style="130" customWidth="1"/>
    <col min="2566" max="2611" width="12.625" style="130" customWidth="1"/>
    <col min="2612" max="2612" width="14" style="130" customWidth="1"/>
    <col min="2613" max="2613" width="14.5" style="130" customWidth="1"/>
    <col min="2614" max="2615" width="12.625" style="130" customWidth="1"/>
    <col min="2616" max="2819" width="8.875" style="130"/>
    <col min="2820" max="2820" width="4.625" style="130" customWidth="1"/>
    <col min="2821" max="2821" width="20.125" style="130" customWidth="1"/>
    <col min="2822" max="2867" width="12.625" style="130" customWidth="1"/>
    <col min="2868" max="2868" width="14" style="130" customWidth="1"/>
    <col min="2869" max="2869" width="14.5" style="130" customWidth="1"/>
    <col min="2870" max="2871" width="12.625" style="130" customWidth="1"/>
    <col min="2872" max="3075" width="8.875" style="130"/>
    <col min="3076" max="3076" width="4.625" style="130" customWidth="1"/>
    <col min="3077" max="3077" width="20.125" style="130" customWidth="1"/>
    <col min="3078" max="3123" width="12.625" style="130" customWidth="1"/>
    <col min="3124" max="3124" width="14" style="130" customWidth="1"/>
    <col min="3125" max="3125" width="14.5" style="130" customWidth="1"/>
    <col min="3126" max="3127" width="12.625" style="130" customWidth="1"/>
    <col min="3128" max="3331" width="8.875" style="130"/>
    <col min="3332" max="3332" width="4.625" style="130" customWidth="1"/>
    <col min="3333" max="3333" width="20.125" style="130" customWidth="1"/>
    <col min="3334" max="3379" width="12.625" style="130" customWidth="1"/>
    <col min="3380" max="3380" width="14" style="130" customWidth="1"/>
    <col min="3381" max="3381" width="14.5" style="130" customWidth="1"/>
    <col min="3382" max="3383" width="12.625" style="130" customWidth="1"/>
    <col min="3384" max="3587" width="8.875" style="130"/>
    <col min="3588" max="3588" width="4.625" style="130" customWidth="1"/>
    <col min="3589" max="3589" width="20.125" style="130" customWidth="1"/>
    <col min="3590" max="3635" width="12.625" style="130" customWidth="1"/>
    <col min="3636" max="3636" width="14" style="130" customWidth="1"/>
    <col min="3637" max="3637" width="14.5" style="130" customWidth="1"/>
    <col min="3638" max="3639" width="12.625" style="130" customWidth="1"/>
    <col min="3640" max="3843" width="8.875" style="130"/>
    <col min="3844" max="3844" width="4.625" style="130" customWidth="1"/>
    <col min="3845" max="3845" width="20.125" style="130" customWidth="1"/>
    <col min="3846" max="3891" width="12.625" style="130" customWidth="1"/>
    <col min="3892" max="3892" width="14" style="130" customWidth="1"/>
    <col min="3893" max="3893" width="14.5" style="130" customWidth="1"/>
    <col min="3894" max="3895" width="12.625" style="130" customWidth="1"/>
    <col min="3896" max="4099" width="8.875" style="130"/>
    <col min="4100" max="4100" width="4.625" style="130" customWidth="1"/>
    <col min="4101" max="4101" width="20.125" style="130" customWidth="1"/>
    <col min="4102" max="4147" width="12.625" style="130" customWidth="1"/>
    <col min="4148" max="4148" width="14" style="130" customWidth="1"/>
    <col min="4149" max="4149" width="14.5" style="130" customWidth="1"/>
    <col min="4150" max="4151" width="12.625" style="130" customWidth="1"/>
    <col min="4152" max="4355" width="8.875" style="130"/>
    <col min="4356" max="4356" width="4.625" style="130" customWidth="1"/>
    <col min="4357" max="4357" width="20.125" style="130" customWidth="1"/>
    <col min="4358" max="4403" width="12.625" style="130" customWidth="1"/>
    <col min="4404" max="4404" width="14" style="130" customWidth="1"/>
    <col min="4405" max="4405" width="14.5" style="130" customWidth="1"/>
    <col min="4406" max="4407" width="12.625" style="130" customWidth="1"/>
    <col min="4408" max="4611" width="8.875" style="130"/>
    <col min="4612" max="4612" width="4.625" style="130" customWidth="1"/>
    <col min="4613" max="4613" width="20.125" style="130" customWidth="1"/>
    <col min="4614" max="4659" width="12.625" style="130" customWidth="1"/>
    <col min="4660" max="4660" width="14" style="130" customWidth="1"/>
    <col min="4661" max="4661" width="14.5" style="130" customWidth="1"/>
    <col min="4662" max="4663" width="12.625" style="130" customWidth="1"/>
    <col min="4664" max="4867" width="8.875" style="130"/>
    <col min="4868" max="4868" width="4.625" style="130" customWidth="1"/>
    <col min="4869" max="4869" width="20.125" style="130" customWidth="1"/>
    <col min="4870" max="4915" width="12.625" style="130" customWidth="1"/>
    <col min="4916" max="4916" width="14" style="130" customWidth="1"/>
    <col min="4917" max="4917" width="14.5" style="130" customWidth="1"/>
    <col min="4918" max="4919" width="12.625" style="130" customWidth="1"/>
    <col min="4920" max="5123" width="8.875" style="130"/>
    <col min="5124" max="5124" width="4.625" style="130" customWidth="1"/>
    <col min="5125" max="5125" width="20.125" style="130" customWidth="1"/>
    <col min="5126" max="5171" width="12.625" style="130" customWidth="1"/>
    <col min="5172" max="5172" width="14" style="130" customWidth="1"/>
    <col min="5173" max="5173" width="14.5" style="130" customWidth="1"/>
    <col min="5174" max="5175" width="12.625" style="130" customWidth="1"/>
    <col min="5176" max="5379" width="8.875" style="130"/>
    <col min="5380" max="5380" width="4.625" style="130" customWidth="1"/>
    <col min="5381" max="5381" width="20.125" style="130" customWidth="1"/>
    <col min="5382" max="5427" width="12.625" style="130" customWidth="1"/>
    <col min="5428" max="5428" width="14" style="130" customWidth="1"/>
    <col min="5429" max="5429" width="14.5" style="130" customWidth="1"/>
    <col min="5430" max="5431" width="12.625" style="130" customWidth="1"/>
    <col min="5432" max="5635" width="8.875" style="130"/>
    <col min="5636" max="5636" width="4.625" style="130" customWidth="1"/>
    <col min="5637" max="5637" width="20.125" style="130" customWidth="1"/>
    <col min="5638" max="5683" width="12.625" style="130" customWidth="1"/>
    <col min="5684" max="5684" width="14" style="130" customWidth="1"/>
    <col min="5685" max="5685" width="14.5" style="130" customWidth="1"/>
    <col min="5686" max="5687" width="12.625" style="130" customWidth="1"/>
    <col min="5688" max="5891" width="8.875" style="130"/>
    <col min="5892" max="5892" width="4.625" style="130" customWidth="1"/>
    <col min="5893" max="5893" width="20.125" style="130" customWidth="1"/>
    <col min="5894" max="5939" width="12.625" style="130" customWidth="1"/>
    <col min="5940" max="5940" width="14" style="130" customWidth="1"/>
    <col min="5941" max="5941" width="14.5" style="130" customWidth="1"/>
    <col min="5942" max="5943" width="12.625" style="130" customWidth="1"/>
    <col min="5944" max="6147" width="8.875" style="130"/>
    <col min="6148" max="6148" width="4.625" style="130" customWidth="1"/>
    <col min="6149" max="6149" width="20.125" style="130" customWidth="1"/>
    <col min="6150" max="6195" width="12.625" style="130" customWidth="1"/>
    <col min="6196" max="6196" width="14" style="130" customWidth="1"/>
    <col min="6197" max="6197" width="14.5" style="130" customWidth="1"/>
    <col min="6198" max="6199" width="12.625" style="130" customWidth="1"/>
    <col min="6200" max="6403" width="8.875" style="130"/>
    <col min="6404" max="6404" width="4.625" style="130" customWidth="1"/>
    <col min="6405" max="6405" width="20.125" style="130" customWidth="1"/>
    <col min="6406" max="6451" width="12.625" style="130" customWidth="1"/>
    <col min="6452" max="6452" width="14" style="130" customWidth="1"/>
    <col min="6453" max="6453" width="14.5" style="130" customWidth="1"/>
    <col min="6454" max="6455" width="12.625" style="130" customWidth="1"/>
    <col min="6456" max="6659" width="8.875" style="130"/>
    <col min="6660" max="6660" width="4.625" style="130" customWidth="1"/>
    <col min="6661" max="6661" width="20.125" style="130" customWidth="1"/>
    <col min="6662" max="6707" width="12.625" style="130" customWidth="1"/>
    <col min="6708" max="6708" width="14" style="130" customWidth="1"/>
    <col min="6709" max="6709" width="14.5" style="130" customWidth="1"/>
    <col min="6710" max="6711" width="12.625" style="130" customWidth="1"/>
    <col min="6712" max="6915" width="8.875" style="130"/>
    <col min="6916" max="6916" width="4.625" style="130" customWidth="1"/>
    <col min="6917" max="6917" width="20.125" style="130" customWidth="1"/>
    <col min="6918" max="6963" width="12.625" style="130" customWidth="1"/>
    <col min="6964" max="6964" width="14" style="130" customWidth="1"/>
    <col min="6965" max="6965" width="14.5" style="130" customWidth="1"/>
    <col min="6966" max="6967" width="12.625" style="130" customWidth="1"/>
    <col min="6968" max="7171" width="8.875" style="130"/>
    <col min="7172" max="7172" width="4.625" style="130" customWidth="1"/>
    <col min="7173" max="7173" width="20.125" style="130" customWidth="1"/>
    <col min="7174" max="7219" width="12.625" style="130" customWidth="1"/>
    <col min="7220" max="7220" width="14" style="130" customWidth="1"/>
    <col min="7221" max="7221" width="14.5" style="130" customWidth="1"/>
    <col min="7222" max="7223" width="12.625" style="130" customWidth="1"/>
    <col min="7224" max="7427" width="8.875" style="130"/>
    <col min="7428" max="7428" width="4.625" style="130" customWidth="1"/>
    <col min="7429" max="7429" width="20.125" style="130" customWidth="1"/>
    <col min="7430" max="7475" width="12.625" style="130" customWidth="1"/>
    <col min="7476" max="7476" width="14" style="130" customWidth="1"/>
    <col min="7477" max="7477" width="14.5" style="130" customWidth="1"/>
    <col min="7478" max="7479" width="12.625" style="130" customWidth="1"/>
    <col min="7480" max="7683" width="8.875" style="130"/>
    <col min="7684" max="7684" width="4.625" style="130" customWidth="1"/>
    <col min="7685" max="7685" width="20.125" style="130" customWidth="1"/>
    <col min="7686" max="7731" width="12.625" style="130" customWidth="1"/>
    <col min="7732" max="7732" width="14" style="130" customWidth="1"/>
    <col min="7733" max="7733" width="14.5" style="130" customWidth="1"/>
    <col min="7734" max="7735" width="12.625" style="130" customWidth="1"/>
    <col min="7736" max="7939" width="8.875" style="130"/>
    <col min="7940" max="7940" width="4.625" style="130" customWidth="1"/>
    <col min="7941" max="7941" width="20.125" style="130" customWidth="1"/>
    <col min="7942" max="7987" width="12.625" style="130" customWidth="1"/>
    <col min="7988" max="7988" width="14" style="130" customWidth="1"/>
    <col min="7989" max="7989" width="14.5" style="130" customWidth="1"/>
    <col min="7990" max="7991" width="12.625" style="130" customWidth="1"/>
    <col min="7992" max="8195" width="8.875" style="130"/>
    <col min="8196" max="8196" width="4.625" style="130" customWidth="1"/>
    <col min="8197" max="8197" width="20.125" style="130" customWidth="1"/>
    <col min="8198" max="8243" width="12.625" style="130" customWidth="1"/>
    <col min="8244" max="8244" width="14" style="130" customWidth="1"/>
    <col min="8245" max="8245" width="14.5" style="130" customWidth="1"/>
    <col min="8246" max="8247" width="12.625" style="130" customWidth="1"/>
    <col min="8248" max="8451" width="8.875" style="130"/>
    <col min="8452" max="8452" width="4.625" style="130" customWidth="1"/>
    <col min="8453" max="8453" width="20.125" style="130" customWidth="1"/>
    <col min="8454" max="8499" width="12.625" style="130" customWidth="1"/>
    <col min="8500" max="8500" width="14" style="130" customWidth="1"/>
    <col min="8501" max="8501" width="14.5" style="130" customWidth="1"/>
    <col min="8502" max="8503" width="12.625" style="130" customWidth="1"/>
    <col min="8504" max="8707" width="8.875" style="130"/>
    <col min="8708" max="8708" width="4.625" style="130" customWidth="1"/>
    <col min="8709" max="8709" width="20.125" style="130" customWidth="1"/>
    <col min="8710" max="8755" width="12.625" style="130" customWidth="1"/>
    <col min="8756" max="8756" width="14" style="130" customWidth="1"/>
    <col min="8757" max="8757" width="14.5" style="130" customWidth="1"/>
    <col min="8758" max="8759" width="12.625" style="130" customWidth="1"/>
    <col min="8760" max="8963" width="8.875" style="130"/>
    <col min="8964" max="8964" width="4.625" style="130" customWidth="1"/>
    <col min="8965" max="8965" width="20.125" style="130" customWidth="1"/>
    <col min="8966" max="9011" width="12.625" style="130" customWidth="1"/>
    <col min="9012" max="9012" width="14" style="130" customWidth="1"/>
    <col min="9013" max="9013" width="14.5" style="130" customWidth="1"/>
    <col min="9014" max="9015" width="12.625" style="130" customWidth="1"/>
    <col min="9016" max="9219" width="8.875" style="130"/>
    <col min="9220" max="9220" width="4.625" style="130" customWidth="1"/>
    <col min="9221" max="9221" width="20.125" style="130" customWidth="1"/>
    <col min="9222" max="9267" width="12.625" style="130" customWidth="1"/>
    <col min="9268" max="9268" width="14" style="130" customWidth="1"/>
    <col min="9269" max="9269" width="14.5" style="130" customWidth="1"/>
    <col min="9270" max="9271" width="12.625" style="130" customWidth="1"/>
    <col min="9272" max="9475" width="8.875" style="130"/>
    <col min="9476" max="9476" width="4.625" style="130" customWidth="1"/>
    <col min="9477" max="9477" width="20.125" style="130" customWidth="1"/>
    <col min="9478" max="9523" width="12.625" style="130" customWidth="1"/>
    <col min="9524" max="9524" width="14" style="130" customWidth="1"/>
    <col min="9525" max="9525" width="14.5" style="130" customWidth="1"/>
    <col min="9526" max="9527" width="12.625" style="130" customWidth="1"/>
    <col min="9528" max="9731" width="8.875" style="130"/>
    <col min="9732" max="9732" width="4.625" style="130" customWidth="1"/>
    <col min="9733" max="9733" width="20.125" style="130" customWidth="1"/>
    <col min="9734" max="9779" width="12.625" style="130" customWidth="1"/>
    <col min="9780" max="9780" width="14" style="130" customWidth="1"/>
    <col min="9781" max="9781" width="14.5" style="130" customWidth="1"/>
    <col min="9782" max="9783" width="12.625" style="130" customWidth="1"/>
    <col min="9784" max="9987" width="8.875" style="130"/>
    <col min="9988" max="9988" width="4.625" style="130" customWidth="1"/>
    <col min="9989" max="9989" width="20.125" style="130" customWidth="1"/>
    <col min="9990" max="10035" width="12.625" style="130" customWidth="1"/>
    <col min="10036" max="10036" width="14" style="130" customWidth="1"/>
    <col min="10037" max="10037" width="14.5" style="130" customWidth="1"/>
    <col min="10038" max="10039" width="12.625" style="130" customWidth="1"/>
    <col min="10040" max="10243" width="8.875" style="130"/>
    <col min="10244" max="10244" width="4.625" style="130" customWidth="1"/>
    <col min="10245" max="10245" width="20.125" style="130" customWidth="1"/>
    <col min="10246" max="10291" width="12.625" style="130" customWidth="1"/>
    <col min="10292" max="10292" width="14" style="130" customWidth="1"/>
    <col min="10293" max="10293" width="14.5" style="130" customWidth="1"/>
    <col min="10294" max="10295" width="12.625" style="130" customWidth="1"/>
    <col min="10296" max="10499" width="8.875" style="130"/>
    <col min="10500" max="10500" width="4.625" style="130" customWidth="1"/>
    <col min="10501" max="10501" width="20.125" style="130" customWidth="1"/>
    <col min="10502" max="10547" width="12.625" style="130" customWidth="1"/>
    <col min="10548" max="10548" width="14" style="130" customWidth="1"/>
    <col min="10549" max="10549" width="14.5" style="130" customWidth="1"/>
    <col min="10550" max="10551" width="12.625" style="130" customWidth="1"/>
    <col min="10552" max="10755" width="8.875" style="130"/>
    <col min="10756" max="10756" width="4.625" style="130" customWidth="1"/>
    <col min="10757" max="10757" width="20.125" style="130" customWidth="1"/>
    <col min="10758" max="10803" width="12.625" style="130" customWidth="1"/>
    <col min="10804" max="10804" width="14" style="130" customWidth="1"/>
    <col min="10805" max="10805" width="14.5" style="130" customWidth="1"/>
    <col min="10806" max="10807" width="12.625" style="130" customWidth="1"/>
    <col min="10808" max="11011" width="8.875" style="130"/>
    <col min="11012" max="11012" width="4.625" style="130" customWidth="1"/>
    <col min="11013" max="11013" width="20.125" style="130" customWidth="1"/>
    <col min="11014" max="11059" width="12.625" style="130" customWidth="1"/>
    <col min="11060" max="11060" width="14" style="130" customWidth="1"/>
    <col min="11061" max="11061" width="14.5" style="130" customWidth="1"/>
    <col min="11062" max="11063" width="12.625" style="130" customWidth="1"/>
    <col min="11064" max="11267" width="8.875" style="130"/>
    <col min="11268" max="11268" width="4.625" style="130" customWidth="1"/>
    <col min="11269" max="11269" width="20.125" style="130" customWidth="1"/>
    <col min="11270" max="11315" width="12.625" style="130" customWidth="1"/>
    <col min="11316" max="11316" width="14" style="130" customWidth="1"/>
    <col min="11317" max="11317" width="14.5" style="130" customWidth="1"/>
    <col min="11318" max="11319" width="12.625" style="130" customWidth="1"/>
    <col min="11320" max="11523" width="8.875" style="130"/>
    <col min="11524" max="11524" width="4.625" style="130" customWidth="1"/>
    <col min="11525" max="11525" width="20.125" style="130" customWidth="1"/>
    <col min="11526" max="11571" width="12.625" style="130" customWidth="1"/>
    <col min="11572" max="11572" width="14" style="130" customWidth="1"/>
    <col min="11573" max="11573" width="14.5" style="130" customWidth="1"/>
    <col min="11574" max="11575" width="12.625" style="130" customWidth="1"/>
    <col min="11576" max="11779" width="8.875" style="130"/>
    <col min="11780" max="11780" width="4.625" style="130" customWidth="1"/>
    <col min="11781" max="11781" width="20.125" style="130" customWidth="1"/>
    <col min="11782" max="11827" width="12.625" style="130" customWidth="1"/>
    <col min="11828" max="11828" width="14" style="130" customWidth="1"/>
    <col min="11829" max="11829" width="14.5" style="130" customWidth="1"/>
    <col min="11830" max="11831" width="12.625" style="130" customWidth="1"/>
    <col min="11832" max="12035" width="8.875" style="130"/>
    <col min="12036" max="12036" width="4.625" style="130" customWidth="1"/>
    <col min="12037" max="12037" width="20.125" style="130" customWidth="1"/>
    <col min="12038" max="12083" width="12.625" style="130" customWidth="1"/>
    <col min="12084" max="12084" width="14" style="130" customWidth="1"/>
    <col min="12085" max="12085" width="14.5" style="130" customWidth="1"/>
    <col min="12086" max="12087" width="12.625" style="130" customWidth="1"/>
    <col min="12088" max="12291" width="8.875" style="130"/>
    <col min="12292" max="12292" width="4.625" style="130" customWidth="1"/>
    <col min="12293" max="12293" width="20.125" style="130" customWidth="1"/>
    <col min="12294" max="12339" width="12.625" style="130" customWidth="1"/>
    <col min="12340" max="12340" width="14" style="130" customWidth="1"/>
    <col min="12341" max="12341" width="14.5" style="130" customWidth="1"/>
    <col min="12342" max="12343" width="12.625" style="130" customWidth="1"/>
    <col min="12344" max="12547" width="8.875" style="130"/>
    <col min="12548" max="12548" width="4.625" style="130" customWidth="1"/>
    <col min="12549" max="12549" width="20.125" style="130" customWidth="1"/>
    <col min="12550" max="12595" width="12.625" style="130" customWidth="1"/>
    <col min="12596" max="12596" width="14" style="130" customWidth="1"/>
    <col min="12597" max="12597" width="14.5" style="130" customWidth="1"/>
    <col min="12598" max="12599" width="12.625" style="130" customWidth="1"/>
    <col min="12600" max="12803" width="8.875" style="130"/>
    <col min="12804" max="12804" width="4.625" style="130" customWidth="1"/>
    <col min="12805" max="12805" width="20.125" style="130" customWidth="1"/>
    <col min="12806" max="12851" width="12.625" style="130" customWidth="1"/>
    <col min="12852" max="12852" width="14" style="130" customWidth="1"/>
    <col min="12853" max="12853" width="14.5" style="130" customWidth="1"/>
    <col min="12854" max="12855" width="12.625" style="130" customWidth="1"/>
    <col min="12856" max="13059" width="8.875" style="130"/>
    <col min="13060" max="13060" width="4.625" style="130" customWidth="1"/>
    <col min="13061" max="13061" width="20.125" style="130" customWidth="1"/>
    <col min="13062" max="13107" width="12.625" style="130" customWidth="1"/>
    <col min="13108" max="13108" width="14" style="130" customWidth="1"/>
    <col min="13109" max="13109" width="14.5" style="130" customWidth="1"/>
    <col min="13110" max="13111" width="12.625" style="130" customWidth="1"/>
    <col min="13112" max="13315" width="8.875" style="130"/>
    <col min="13316" max="13316" width="4.625" style="130" customWidth="1"/>
    <col min="13317" max="13317" width="20.125" style="130" customWidth="1"/>
    <col min="13318" max="13363" width="12.625" style="130" customWidth="1"/>
    <col min="13364" max="13364" width="14" style="130" customWidth="1"/>
    <col min="13365" max="13365" width="14.5" style="130" customWidth="1"/>
    <col min="13366" max="13367" width="12.625" style="130" customWidth="1"/>
    <col min="13368" max="13571" width="8.875" style="130"/>
    <col min="13572" max="13572" width="4.625" style="130" customWidth="1"/>
    <col min="13573" max="13573" width="20.125" style="130" customWidth="1"/>
    <col min="13574" max="13619" width="12.625" style="130" customWidth="1"/>
    <col min="13620" max="13620" width="14" style="130" customWidth="1"/>
    <col min="13621" max="13621" width="14.5" style="130" customWidth="1"/>
    <col min="13622" max="13623" width="12.625" style="130" customWidth="1"/>
    <col min="13624" max="13827" width="8.875" style="130"/>
    <col min="13828" max="13828" width="4.625" style="130" customWidth="1"/>
    <col min="13829" max="13829" width="20.125" style="130" customWidth="1"/>
    <col min="13830" max="13875" width="12.625" style="130" customWidth="1"/>
    <col min="13876" max="13876" width="14" style="130" customWidth="1"/>
    <col min="13877" max="13877" width="14.5" style="130" customWidth="1"/>
    <col min="13878" max="13879" width="12.625" style="130" customWidth="1"/>
    <col min="13880" max="14083" width="8.875" style="130"/>
    <col min="14084" max="14084" width="4.625" style="130" customWidth="1"/>
    <col min="14085" max="14085" width="20.125" style="130" customWidth="1"/>
    <col min="14086" max="14131" width="12.625" style="130" customWidth="1"/>
    <col min="14132" max="14132" width="14" style="130" customWidth="1"/>
    <col min="14133" max="14133" width="14.5" style="130" customWidth="1"/>
    <col min="14134" max="14135" width="12.625" style="130" customWidth="1"/>
    <col min="14136" max="14339" width="8.875" style="130"/>
    <col min="14340" max="14340" width="4.625" style="130" customWidth="1"/>
    <col min="14341" max="14341" width="20.125" style="130" customWidth="1"/>
    <col min="14342" max="14387" width="12.625" style="130" customWidth="1"/>
    <col min="14388" max="14388" width="14" style="130" customWidth="1"/>
    <col min="14389" max="14389" width="14.5" style="130" customWidth="1"/>
    <col min="14390" max="14391" width="12.625" style="130" customWidth="1"/>
    <col min="14392" max="14595" width="8.875" style="130"/>
    <col min="14596" max="14596" width="4.625" style="130" customWidth="1"/>
    <col min="14597" max="14597" width="20.125" style="130" customWidth="1"/>
    <col min="14598" max="14643" width="12.625" style="130" customWidth="1"/>
    <col min="14644" max="14644" width="14" style="130" customWidth="1"/>
    <col min="14645" max="14645" width="14.5" style="130" customWidth="1"/>
    <col min="14646" max="14647" width="12.625" style="130" customWidth="1"/>
    <col min="14648" max="14851" width="8.875" style="130"/>
    <col min="14852" max="14852" width="4.625" style="130" customWidth="1"/>
    <col min="14853" max="14853" width="20.125" style="130" customWidth="1"/>
    <col min="14854" max="14899" width="12.625" style="130" customWidth="1"/>
    <col min="14900" max="14900" width="14" style="130" customWidth="1"/>
    <col min="14901" max="14901" width="14.5" style="130" customWidth="1"/>
    <col min="14902" max="14903" width="12.625" style="130" customWidth="1"/>
    <col min="14904" max="15107" width="8.875" style="130"/>
    <col min="15108" max="15108" width="4.625" style="130" customWidth="1"/>
    <col min="15109" max="15109" width="20.125" style="130" customWidth="1"/>
    <col min="15110" max="15155" width="12.625" style="130" customWidth="1"/>
    <col min="15156" max="15156" width="14" style="130" customWidth="1"/>
    <col min="15157" max="15157" width="14.5" style="130" customWidth="1"/>
    <col min="15158" max="15159" width="12.625" style="130" customWidth="1"/>
    <col min="15160" max="15363" width="8.875" style="130"/>
    <col min="15364" max="15364" width="4.625" style="130" customWidth="1"/>
    <col min="15365" max="15365" width="20.125" style="130" customWidth="1"/>
    <col min="15366" max="15411" width="12.625" style="130" customWidth="1"/>
    <col min="15412" max="15412" width="14" style="130" customWidth="1"/>
    <col min="15413" max="15413" width="14.5" style="130" customWidth="1"/>
    <col min="15414" max="15415" width="12.625" style="130" customWidth="1"/>
    <col min="15416" max="15619" width="8.875" style="130"/>
    <col min="15620" max="15620" width="4.625" style="130" customWidth="1"/>
    <col min="15621" max="15621" width="20.125" style="130" customWidth="1"/>
    <col min="15622" max="15667" width="12.625" style="130" customWidth="1"/>
    <col min="15668" max="15668" width="14" style="130" customWidth="1"/>
    <col min="15669" max="15669" width="14.5" style="130" customWidth="1"/>
    <col min="15670" max="15671" width="12.625" style="130" customWidth="1"/>
    <col min="15672" max="15875" width="8.875" style="130"/>
    <col min="15876" max="15876" width="4.625" style="130" customWidth="1"/>
    <col min="15877" max="15877" width="20.125" style="130" customWidth="1"/>
    <col min="15878" max="15923" width="12.625" style="130" customWidth="1"/>
    <col min="15924" max="15924" width="14" style="130" customWidth="1"/>
    <col min="15925" max="15925" width="14.5" style="130" customWidth="1"/>
    <col min="15926" max="15927" width="12.625" style="130" customWidth="1"/>
    <col min="15928" max="16131" width="8.875" style="130"/>
    <col min="16132" max="16132" width="4.625" style="130" customWidth="1"/>
    <col min="16133" max="16133" width="20.125" style="130" customWidth="1"/>
    <col min="16134" max="16179" width="12.625" style="130" customWidth="1"/>
    <col min="16180" max="16180" width="14" style="130" customWidth="1"/>
    <col min="16181" max="16181" width="14.5" style="130" customWidth="1"/>
    <col min="16182" max="16183" width="12.625" style="130" customWidth="1"/>
    <col min="16184" max="16384" width="8.875" style="130"/>
  </cols>
  <sheetData>
    <row r="1" spans="2:57" ht="39.950000000000003" customHeight="1">
      <c r="B1" s="1399" t="s">
        <v>1039</v>
      </c>
      <c r="AF1" s="155"/>
    </row>
    <row r="2" spans="2:57" ht="9.9499999999999993" customHeight="1">
      <c r="AF2" s="155"/>
      <c r="AO2" s="1124"/>
      <c r="AV2" s="1124"/>
    </row>
    <row r="3" spans="2:57" ht="20.100000000000001" customHeight="1">
      <c r="B3" s="156" t="s">
        <v>40</v>
      </c>
      <c r="C3" s="157"/>
      <c r="D3" s="158" t="s">
        <v>31</v>
      </c>
      <c r="E3" s="158" t="s">
        <v>32</v>
      </c>
      <c r="F3" s="158" t="s">
        <v>33</v>
      </c>
      <c r="G3" s="135" t="s">
        <v>34</v>
      </c>
      <c r="H3" s="135"/>
      <c r="I3" s="135"/>
      <c r="J3" s="158" t="s">
        <v>35</v>
      </c>
      <c r="K3" s="158" t="s">
        <v>36</v>
      </c>
      <c r="L3" s="158" t="s">
        <v>37</v>
      </c>
      <c r="M3" s="158" t="s">
        <v>38</v>
      </c>
      <c r="N3" s="257" t="s">
        <v>39</v>
      </c>
      <c r="O3" s="171">
        <v>10</v>
      </c>
      <c r="P3" s="158">
        <v>11</v>
      </c>
      <c r="Q3" s="158">
        <v>12</v>
      </c>
      <c r="R3" s="158">
        <v>13</v>
      </c>
      <c r="S3" s="158">
        <v>14</v>
      </c>
      <c r="T3" s="158">
        <v>15</v>
      </c>
      <c r="U3" s="158">
        <v>16</v>
      </c>
      <c r="V3" s="158">
        <v>17</v>
      </c>
      <c r="W3" s="158">
        <v>18</v>
      </c>
      <c r="X3" s="158">
        <v>19</v>
      </c>
      <c r="Y3" s="158">
        <v>20</v>
      </c>
      <c r="Z3" s="158">
        <v>21</v>
      </c>
      <c r="AA3" s="158">
        <v>22</v>
      </c>
      <c r="AB3" s="158">
        <v>23</v>
      </c>
      <c r="AC3" s="158">
        <v>24</v>
      </c>
      <c r="AD3" s="158">
        <v>25</v>
      </c>
      <c r="AE3" s="158">
        <v>26</v>
      </c>
      <c r="AF3" s="158">
        <v>27</v>
      </c>
      <c r="AG3" s="158">
        <v>28</v>
      </c>
      <c r="AH3" s="158">
        <v>29</v>
      </c>
      <c r="AI3" s="158">
        <v>30</v>
      </c>
      <c r="AJ3" s="158">
        <v>31</v>
      </c>
      <c r="AK3" s="158">
        <v>32</v>
      </c>
      <c r="AL3" s="158">
        <v>33</v>
      </c>
      <c r="AM3" s="158">
        <v>34</v>
      </c>
      <c r="AN3" s="1125">
        <v>35</v>
      </c>
      <c r="AO3" s="257">
        <v>36</v>
      </c>
      <c r="AP3" s="171">
        <v>37</v>
      </c>
      <c r="AQ3" s="158">
        <v>38</v>
      </c>
      <c r="AR3" s="158">
        <v>39</v>
      </c>
      <c r="AS3" s="158">
        <v>40</v>
      </c>
      <c r="AT3" s="158">
        <v>41</v>
      </c>
      <c r="AU3" s="158">
        <v>42</v>
      </c>
      <c r="AV3" s="158">
        <v>43</v>
      </c>
      <c r="AW3" s="158">
        <v>44</v>
      </c>
      <c r="AX3" s="158">
        <v>45</v>
      </c>
      <c r="AY3" s="158">
        <v>46</v>
      </c>
      <c r="AZ3" s="158">
        <v>47</v>
      </c>
      <c r="BA3" s="158">
        <v>48</v>
      </c>
      <c r="BB3" s="1125">
        <v>49</v>
      </c>
      <c r="BC3" s="158">
        <v>50</v>
      </c>
    </row>
    <row r="4" spans="2:57" ht="20.100000000000001" customHeight="1">
      <c r="B4" s="159" t="s">
        <v>28</v>
      </c>
      <c r="C4" s="160"/>
      <c r="D4" s="161" t="s">
        <v>180</v>
      </c>
      <c r="E4" s="161" t="s">
        <v>0</v>
      </c>
      <c r="F4" s="161" t="s">
        <v>1</v>
      </c>
      <c r="G4" s="136" t="s">
        <v>42</v>
      </c>
      <c r="H4" s="136" t="s">
        <v>193</v>
      </c>
      <c r="I4" s="136" t="s">
        <v>194</v>
      </c>
      <c r="J4" s="161" t="s">
        <v>43</v>
      </c>
      <c r="K4" s="161" t="s">
        <v>44</v>
      </c>
      <c r="L4" s="161" t="s">
        <v>45</v>
      </c>
      <c r="M4" s="161" t="s">
        <v>46</v>
      </c>
      <c r="N4" s="258" t="s">
        <v>47</v>
      </c>
      <c r="O4" s="172" t="s">
        <v>2</v>
      </c>
      <c r="P4" s="161" t="s">
        <v>48</v>
      </c>
      <c r="Q4" s="161" t="s">
        <v>49</v>
      </c>
      <c r="R4" s="161" t="s">
        <v>50</v>
      </c>
      <c r="S4" s="161" t="s">
        <v>51</v>
      </c>
      <c r="T4" s="161" t="s">
        <v>52</v>
      </c>
      <c r="U4" s="161" t="s">
        <v>53</v>
      </c>
      <c r="V4" s="161" t="s">
        <v>54</v>
      </c>
      <c r="W4" s="161" t="s">
        <v>3</v>
      </c>
      <c r="X4" s="161" t="s">
        <v>55</v>
      </c>
      <c r="Y4" s="161" t="s">
        <v>56</v>
      </c>
      <c r="Z4" s="161" t="s">
        <v>57</v>
      </c>
      <c r="AA4" s="161" t="s">
        <v>58</v>
      </c>
      <c r="AB4" s="161" t="s">
        <v>59</v>
      </c>
      <c r="AC4" s="161" t="s">
        <v>4</v>
      </c>
      <c r="AD4" s="161" t="s">
        <v>60</v>
      </c>
      <c r="AE4" s="161" t="s">
        <v>61</v>
      </c>
      <c r="AF4" s="161" t="s">
        <v>62</v>
      </c>
      <c r="AG4" s="161" t="s">
        <v>5</v>
      </c>
      <c r="AH4" s="161" t="s">
        <v>63</v>
      </c>
      <c r="AI4" s="161" t="s">
        <v>64</v>
      </c>
      <c r="AJ4" s="161" t="s">
        <v>6</v>
      </c>
      <c r="AK4" s="161" t="s">
        <v>65</v>
      </c>
      <c r="AL4" s="161" t="s">
        <v>66</v>
      </c>
      <c r="AM4" s="161" t="s">
        <v>7</v>
      </c>
      <c r="AN4" s="1126" t="s">
        <v>8</v>
      </c>
      <c r="AO4" s="258" t="s">
        <v>9</v>
      </c>
      <c r="AP4" s="172" t="s">
        <v>10</v>
      </c>
      <c r="AQ4" s="161" t="s">
        <v>11</v>
      </c>
      <c r="AR4" s="161" t="s">
        <v>12</v>
      </c>
      <c r="AS4" s="161" t="s">
        <v>13</v>
      </c>
      <c r="AT4" s="161" t="s">
        <v>14</v>
      </c>
      <c r="AU4" s="161" t="s">
        <v>15</v>
      </c>
      <c r="AV4" s="161" t="s">
        <v>16</v>
      </c>
      <c r="AW4" s="161" t="s">
        <v>17</v>
      </c>
      <c r="AX4" s="161" t="s">
        <v>18</v>
      </c>
      <c r="AY4" s="161" t="s">
        <v>19</v>
      </c>
      <c r="AZ4" s="161" t="s">
        <v>20</v>
      </c>
      <c r="BA4" s="161" t="s">
        <v>21</v>
      </c>
      <c r="BB4" s="1126" t="s">
        <v>22</v>
      </c>
      <c r="BC4" s="161" t="s">
        <v>23</v>
      </c>
    </row>
    <row r="5" spans="2:57">
      <c r="B5" s="162" t="s">
        <v>31</v>
      </c>
      <c r="C5" s="163" t="s">
        <v>41</v>
      </c>
      <c r="D5" s="1127">
        <v>12972941</v>
      </c>
      <c r="E5" s="1127">
        <v>19483154</v>
      </c>
      <c r="F5" s="1127">
        <v>93912</v>
      </c>
      <c r="G5" s="137">
        <f>図7!V5</f>
        <v>0</v>
      </c>
      <c r="H5" s="137">
        <f>図7!S5</f>
        <v>0</v>
      </c>
      <c r="I5" s="137">
        <f>図7!T5</f>
        <v>0</v>
      </c>
      <c r="J5" s="1127">
        <v>0</v>
      </c>
      <c r="K5" s="1127">
        <v>61795934</v>
      </c>
      <c r="L5" s="1127">
        <v>26162</v>
      </c>
      <c r="M5" s="1127">
        <v>12368</v>
      </c>
      <c r="N5" s="1128">
        <v>86567</v>
      </c>
      <c r="O5" s="1127">
        <v>13113</v>
      </c>
      <c r="P5" s="1127">
        <v>1033</v>
      </c>
      <c r="Q5" s="1127">
        <v>0</v>
      </c>
      <c r="R5" s="1127">
        <v>90</v>
      </c>
      <c r="S5" s="1127">
        <v>0</v>
      </c>
      <c r="T5" s="1127">
        <v>0</v>
      </c>
      <c r="U5" s="1127">
        <v>0</v>
      </c>
      <c r="V5" s="1127">
        <v>0</v>
      </c>
      <c r="W5" s="1127">
        <v>0</v>
      </c>
      <c r="X5" s="1127">
        <v>430144</v>
      </c>
      <c r="Y5" s="1127">
        <v>995390</v>
      </c>
      <c r="Z5" s="1127">
        <v>0</v>
      </c>
      <c r="AA5" s="1127">
        <v>0</v>
      </c>
      <c r="AB5" s="1127">
        <v>84207</v>
      </c>
      <c r="AC5" s="1127">
        <v>0</v>
      </c>
      <c r="AD5" s="1127">
        <v>695</v>
      </c>
      <c r="AE5" s="1127">
        <v>3497</v>
      </c>
      <c r="AF5" s="1127">
        <v>0</v>
      </c>
      <c r="AG5" s="1127">
        <v>863</v>
      </c>
      <c r="AH5" s="1127">
        <v>182516</v>
      </c>
      <c r="AI5" s="1127">
        <v>1621588</v>
      </c>
      <c r="AJ5" s="1127">
        <v>81506</v>
      </c>
      <c r="AK5" s="1127">
        <v>5829</v>
      </c>
      <c r="AL5" s="1127">
        <v>4980121</v>
      </c>
      <c r="AM5" s="1127">
        <v>0</v>
      </c>
      <c r="AN5" s="1127">
        <v>0</v>
      </c>
      <c r="AO5" s="1129">
        <v>102871630</v>
      </c>
      <c r="AP5" s="1127">
        <v>458815</v>
      </c>
      <c r="AQ5" s="1127">
        <v>33016031</v>
      </c>
      <c r="AR5" s="1127">
        <v>0</v>
      </c>
      <c r="AS5" s="1127">
        <v>0</v>
      </c>
      <c r="AT5" s="1127">
        <v>488190</v>
      </c>
      <c r="AU5" s="1127">
        <v>-3537407</v>
      </c>
      <c r="AV5" s="1131">
        <v>30425629</v>
      </c>
      <c r="AW5" s="1131">
        <v>133297259</v>
      </c>
      <c r="AX5" s="1131">
        <v>76767038</v>
      </c>
      <c r="AY5" s="1131">
        <v>107192667</v>
      </c>
      <c r="AZ5" s="1131">
        <v>210064297</v>
      </c>
      <c r="BA5" s="1131">
        <v>-48273818</v>
      </c>
      <c r="BB5" s="1131">
        <v>58918849</v>
      </c>
      <c r="BC5" s="1131">
        <v>161790479</v>
      </c>
      <c r="BE5" s="1124"/>
    </row>
    <row r="6" spans="2:57">
      <c r="B6" s="131" t="s">
        <v>32</v>
      </c>
      <c r="C6" s="132" t="s">
        <v>0</v>
      </c>
      <c r="D6" s="1132">
        <v>1633499</v>
      </c>
      <c r="E6" s="1132">
        <v>7487179</v>
      </c>
      <c r="F6" s="1132">
        <v>13218</v>
      </c>
      <c r="G6" s="138">
        <f>図7!V6</f>
        <v>0</v>
      </c>
      <c r="H6" s="138">
        <f>図7!S6</f>
        <v>0</v>
      </c>
      <c r="I6" s="138">
        <f>図7!T6</f>
        <v>0</v>
      </c>
      <c r="J6" s="1132">
        <v>0</v>
      </c>
      <c r="K6" s="1132">
        <v>70012915</v>
      </c>
      <c r="L6" s="1132">
        <v>17564</v>
      </c>
      <c r="M6" s="1132">
        <v>0</v>
      </c>
      <c r="N6" s="1133">
        <v>5709</v>
      </c>
      <c r="O6" s="1132">
        <v>0</v>
      </c>
      <c r="P6" s="1132">
        <v>1</v>
      </c>
      <c r="Q6" s="1132">
        <v>0</v>
      </c>
      <c r="R6" s="1132">
        <v>0</v>
      </c>
      <c r="S6" s="1132">
        <v>0</v>
      </c>
      <c r="T6" s="1132">
        <v>0</v>
      </c>
      <c r="U6" s="1132">
        <v>0</v>
      </c>
      <c r="V6" s="1132">
        <v>0</v>
      </c>
      <c r="W6" s="1132">
        <v>0</v>
      </c>
      <c r="X6" s="1132">
        <v>14344</v>
      </c>
      <c r="Y6" s="1132">
        <v>0</v>
      </c>
      <c r="Z6" s="1132">
        <v>0</v>
      </c>
      <c r="AA6" s="1132">
        <v>0</v>
      </c>
      <c r="AB6" s="1132">
        <v>0</v>
      </c>
      <c r="AC6" s="1132">
        <v>0</v>
      </c>
      <c r="AD6" s="1132">
        <v>0</v>
      </c>
      <c r="AE6" s="1132">
        <v>449</v>
      </c>
      <c r="AF6" s="1132">
        <v>0</v>
      </c>
      <c r="AG6" s="1132">
        <v>54</v>
      </c>
      <c r="AH6" s="1132">
        <v>144274</v>
      </c>
      <c r="AI6" s="1132">
        <v>299434</v>
      </c>
      <c r="AJ6" s="1132">
        <v>0</v>
      </c>
      <c r="AK6" s="1132">
        <v>0</v>
      </c>
      <c r="AL6" s="1132">
        <v>1120879</v>
      </c>
      <c r="AM6" s="1132">
        <v>0</v>
      </c>
      <c r="AN6" s="1132">
        <v>0</v>
      </c>
      <c r="AO6" s="1134">
        <v>80749519</v>
      </c>
      <c r="AP6" s="1132">
        <v>0</v>
      </c>
      <c r="AQ6" s="1132">
        <v>2361919</v>
      </c>
      <c r="AR6" s="1132">
        <v>0</v>
      </c>
      <c r="AS6" s="1132">
        <v>0</v>
      </c>
      <c r="AT6" s="1132">
        <v>3642762</v>
      </c>
      <c r="AU6" s="1132">
        <v>-2330407</v>
      </c>
      <c r="AV6" s="1136">
        <v>3674274</v>
      </c>
      <c r="AW6" s="1136">
        <v>84423793</v>
      </c>
      <c r="AX6" s="1136">
        <v>60359223</v>
      </c>
      <c r="AY6" s="1136">
        <v>64033497</v>
      </c>
      <c r="AZ6" s="1136">
        <v>144783016</v>
      </c>
      <c r="BA6" s="1136">
        <v>-20245503</v>
      </c>
      <c r="BB6" s="1136">
        <v>43787994</v>
      </c>
      <c r="BC6" s="1136">
        <v>124537513</v>
      </c>
    </row>
    <row r="7" spans="2:57">
      <c r="B7" s="131" t="s">
        <v>33</v>
      </c>
      <c r="C7" s="132" t="s">
        <v>1</v>
      </c>
      <c r="D7" s="1132">
        <v>14415</v>
      </c>
      <c r="E7" s="1132">
        <v>0</v>
      </c>
      <c r="F7" s="1132">
        <v>5049356</v>
      </c>
      <c r="G7" s="138">
        <f>図7!V7</f>
        <v>4179</v>
      </c>
      <c r="H7" s="138">
        <f>図7!S7</f>
        <v>0</v>
      </c>
      <c r="I7" s="138">
        <f>図7!T7</f>
        <v>0</v>
      </c>
      <c r="J7" s="1132">
        <v>1249</v>
      </c>
      <c r="K7" s="1132">
        <v>180722</v>
      </c>
      <c r="L7" s="1132">
        <v>38</v>
      </c>
      <c r="M7" s="1132">
        <v>12141272</v>
      </c>
      <c r="N7" s="1133">
        <v>15436</v>
      </c>
      <c r="O7" s="1132">
        <v>0</v>
      </c>
      <c r="P7" s="1132">
        <v>1</v>
      </c>
      <c r="Q7" s="1132">
        <v>28</v>
      </c>
      <c r="R7" s="1132">
        <v>0</v>
      </c>
      <c r="S7" s="1132">
        <v>0</v>
      </c>
      <c r="T7" s="1132">
        <v>0</v>
      </c>
      <c r="U7" s="1132">
        <v>0</v>
      </c>
      <c r="V7" s="1132">
        <v>958</v>
      </c>
      <c r="W7" s="1132">
        <v>0</v>
      </c>
      <c r="X7" s="1132">
        <v>11988</v>
      </c>
      <c r="Y7" s="1132">
        <v>104792</v>
      </c>
      <c r="Z7" s="1132">
        <v>0</v>
      </c>
      <c r="AA7" s="1132">
        <v>0</v>
      </c>
      <c r="AB7" s="1132">
        <v>0</v>
      </c>
      <c r="AC7" s="1132">
        <v>0</v>
      </c>
      <c r="AD7" s="1132">
        <v>0</v>
      </c>
      <c r="AE7" s="1132">
        <v>0</v>
      </c>
      <c r="AF7" s="1132">
        <v>0</v>
      </c>
      <c r="AG7" s="1132">
        <v>103</v>
      </c>
      <c r="AH7" s="1132">
        <v>0</v>
      </c>
      <c r="AI7" s="1132">
        <v>55154</v>
      </c>
      <c r="AJ7" s="1132">
        <v>0</v>
      </c>
      <c r="AK7" s="1132">
        <v>0</v>
      </c>
      <c r="AL7" s="1132">
        <v>390856</v>
      </c>
      <c r="AM7" s="1132">
        <v>0</v>
      </c>
      <c r="AN7" s="1132">
        <v>0</v>
      </c>
      <c r="AO7" s="1134">
        <v>17970547</v>
      </c>
      <c r="AP7" s="1132">
        <v>28559</v>
      </c>
      <c r="AQ7" s="1132">
        <v>2156906</v>
      </c>
      <c r="AR7" s="1132">
        <v>0</v>
      </c>
      <c r="AS7" s="1132">
        <v>0</v>
      </c>
      <c r="AT7" s="1132">
        <v>0</v>
      </c>
      <c r="AU7" s="1132">
        <v>32813273</v>
      </c>
      <c r="AV7" s="1136">
        <v>34998738</v>
      </c>
      <c r="AW7" s="1136">
        <v>52969285</v>
      </c>
      <c r="AX7" s="1136">
        <v>7669236</v>
      </c>
      <c r="AY7" s="1136">
        <v>42667974</v>
      </c>
      <c r="AZ7" s="1136">
        <v>60638521</v>
      </c>
      <c r="BA7" s="1136">
        <v>-7404888</v>
      </c>
      <c r="BB7" s="1136">
        <v>35263086</v>
      </c>
      <c r="BC7" s="1136">
        <v>53233633</v>
      </c>
    </row>
    <row r="8" spans="2:57">
      <c r="B8" s="131" t="s">
        <v>34</v>
      </c>
      <c r="C8" s="132" t="s">
        <v>42</v>
      </c>
      <c r="D8" s="1132">
        <v>0</v>
      </c>
      <c r="E8" s="1132">
        <v>0</v>
      </c>
      <c r="F8" s="1132">
        <v>0</v>
      </c>
      <c r="G8" s="138">
        <f>図7!V8</f>
        <v>1555099</v>
      </c>
      <c r="H8" s="138">
        <f>図7!S8</f>
        <v>0</v>
      </c>
      <c r="I8" s="138">
        <f>図7!T8</f>
        <v>0</v>
      </c>
      <c r="J8" s="1132">
        <v>0</v>
      </c>
      <c r="K8" s="1132">
        <v>21549488</v>
      </c>
      <c r="L8" s="1132">
        <v>9</v>
      </c>
      <c r="M8" s="1132">
        <v>0</v>
      </c>
      <c r="N8" s="1133">
        <v>4695</v>
      </c>
      <c r="O8" s="1132">
        <v>0</v>
      </c>
      <c r="P8" s="1132">
        <v>0</v>
      </c>
      <c r="Q8" s="1132">
        <v>0</v>
      </c>
      <c r="R8" s="1132">
        <v>0</v>
      </c>
      <c r="S8" s="1132">
        <v>0</v>
      </c>
      <c r="T8" s="1132">
        <v>0</v>
      </c>
      <c r="U8" s="1132">
        <v>0</v>
      </c>
      <c r="V8" s="1132">
        <v>0</v>
      </c>
      <c r="W8" s="1132">
        <v>0</v>
      </c>
      <c r="X8" s="1132">
        <v>115966</v>
      </c>
      <c r="Y8" s="1132">
        <v>0</v>
      </c>
      <c r="Z8" s="1132">
        <v>0</v>
      </c>
      <c r="AA8" s="1132">
        <v>0</v>
      </c>
      <c r="AB8" s="1132">
        <v>0</v>
      </c>
      <c r="AC8" s="1132">
        <v>0</v>
      </c>
      <c r="AD8" s="1132">
        <v>0</v>
      </c>
      <c r="AE8" s="1132">
        <v>392</v>
      </c>
      <c r="AF8" s="1132">
        <v>0</v>
      </c>
      <c r="AG8" s="1132">
        <v>201</v>
      </c>
      <c r="AH8" s="1132">
        <v>0</v>
      </c>
      <c r="AI8" s="1132">
        <v>696269</v>
      </c>
      <c r="AJ8" s="1132">
        <v>0</v>
      </c>
      <c r="AK8" s="1132">
        <v>0</v>
      </c>
      <c r="AL8" s="1132">
        <v>2519633</v>
      </c>
      <c r="AM8" s="1132">
        <v>0</v>
      </c>
      <c r="AN8" s="1132">
        <v>0</v>
      </c>
      <c r="AO8" s="1134">
        <v>26441752</v>
      </c>
      <c r="AP8" s="1132">
        <v>154008</v>
      </c>
      <c r="AQ8" s="1132">
        <v>3301884</v>
      </c>
      <c r="AR8" s="1132">
        <v>0</v>
      </c>
      <c r="AS8" s="1132">
        <v>0</v>
      </c>
      <c r="AT8" s="1132">
        <v>0</v>
      </c>
      <c r="AU8" s="1132">
        <v>52042</v>
      </c>
      <c r="AV8" s="1136">
        <v>3507934</v>
      </c>
      <c r="AW8" s="1136">
        <v>29949686</v>
      </c>
      <c r="AX8" s="1136">
        <v>20610143</v>
      </c>
      <c r="AY8" s="1136">
        <v>24118077</v>
      </c>
      <c r="AZ8" s="1136">
        <v>50559829</v>
      </c>
      <c r="BA8" s="1136">
        <v>-9604519</v>
      </c>
      <c r="BB8" s="1136">
        <v>14513558</v>
      </c>
      <c r="BC8" s="1136">
        <v>40955310</v>
      </c>
    </row>
    <row r="9" spans="2:57">
      <c r="B9" s="131" t="s">
        <v>35</v>
      </c>
      <c r="C9" s="132" t="s">
        <v>43</v>
      </c>
      <c r="D9" s="1132">
        <v>0</v>
      </c>
      <c r="E9" s="1132">
        <v>0</v>
      </c>
      <c r="F9" s="1132">
        <v>28065</v>
      </c>
      <c r="G9" s="138">
        <f>図7!V9</f>
        <v>0</v>
      </c>
      <c r="H9" s="138">
        <f>図7!S9</f>
        <v>0</v>
      </c>
      <c r="I9" s="138">
        <f>図7!T9</f>
        <v>0</v>
      </c>
      <c r="J9" s="1132">
        <v>55002</v>
      </c>
      <c r="K9" s="1132">
        <v>4351</v>
      </c>
      <c r="L9" s="1132">
        <v>36</v>
      </c>
      <c r="M9" s="1132">
        <v>361216</v>
      </c>
      <c r="N9" s="1133">
        <v>662852</v>
      </c>
      <c r="O9" s="1132">
        <v>404190</v>
      </c>
      <c r="P9" s="1132">
        <v>6790863</v>
      </c>
      <c r="Q9" s="1132">
        <v>174344</v>
      </c>
      <c r="R9" s="1132">
        <v>1570302</v>
      </c>
      <c r="S9" s="1132">
        <v>5268</v>
      </c>
      <c r="T9" s="1132">
        <v>19372</v>
      </c>
      <c r="U9" s="1132">
        <v>7023</v>
      </c>
      <c r="V9" s="1132">
        <v>22723</v>
      </c>
      <c r="W9" s="1132">
        <v>249</v>
      </c>
      <c r="X9" s="1132">
        <v>41021</v>
      </c>
      <c r="Y9" s="1132">
        <v>7173721</v>
      </c>
      <c r="Z9" s="1132">
        <v>4332354</v>
      </c>
      <c r="AA9" s="1132">
        <v>3405</v>
      </c>
      <c r="AB9" s="1132">
        <v>0</v>
      </c>
      <c r="AC9" s="1132">
        <v>0</v>
      </c>
      <c r="AD9" s="1132">
        <v>0</v>
      </c>
      <c r="AE9" s="1132">
        <v>420</v>
      </c>
      <c r="AF9" s="1132">
        <v>0</v>
      </c>
      <c r="AG9" s="1132">
        <v>245</v>
      </c>
      <c r="AH9" s="1132">
        <v>41891</v>
      </c>
      <c r="AI9" s="1132">
        <v>5564</v>
      </c>
      <c r="AJ9" s="1132">
        <v>0</v>
      </c>
      <c r="AK9" s="1132">
        <v>1434</v>
      </c>
      <c r="AL9" s="1132">
        <v>-4885</v>
      </c>
      <c r="AM9" s="1132">
        <v>0</v>
      </c>
      <c r="AN9" s="1132">
        <v>11569</v>
      </c>
      <c r="AO9" s="1134">
        <v>21712595</v>
      </c>
      <c r="AP9" s="1132">
        <v>-56038</v>
      </c>
      <c r="AQ9" s="1132">
        <v>-70427</v>
      </c>
      <c r="AR9" s="1132">
        <v>0</v>
      </c>
      <c r="AS9" s="1132">
        <v>0</v>
      </c>
      <c r="AT9" s="1132">
        <v>-67325</v>
      </c>
      <c r="AU9" s="1132">
        <v>556506</v>
      </c>
      <c r="AV9" s="1136">
        <v>362716</v>
      </c>
      <c r="AW9" s="1136">
        <v>22075311</v>
      </c>
      <c r="AX9" s="1136">
        <v>4246930</v>
      </c>
      <c r="AY9" s="1136">
        <v>4609646</v>
      </c>
      <c r="AZ9" s="1136">
        <v>26322241</v>
      </c>
      <c r="BA9" s="1136">
        <v>-11777012</v>
      </c>
      <c r="BB9" s="1136">
        <v>-7167366</v>
      </c>
      <c r="BC9" s="1136">
        <v>14545229</v>
      </c>
    </row>
    <row r="10" spans="2:57">
      <c r="B10" s="131" t="s">
        <v>36</v>
      </c>
      <c r="C10" s="132" t="s">
        <v>44</v>
      </c>
      <c r="D10" s="1132">
        <v>3871470</v>
      </c>
      <c r="E10" s="1132">
        <v>49004101</v>
      </c>
      <c r="F10" s="1132">
        <v>351591</v>
      </c>
      <c r="G10" s="138">
        <f>図7!V10</f>
        <v>2353357.0697165551</v>
      </c>
      <c r="H10" s="138">
        <f>図7!S10</f>
        <v>946.31157675657676</v>
      </c>
      <c r="I10" s="138">
        <f>図7!T10</f>
        <v>1369.6187066883372</v>
      </c>
      <c r="J10" s="1132">
        <v>0</v>
      </c>
      <c r="K10" s="1132">
        <v>51086619</v>
      </c>
      <c r="L10" s="1132">
        <v>33501</v>
      </c>
      <c r="M10" s="1132">
        <v>141698</v>
      </c>
      <c r="N10" s="1133">
        <v>358889</v>
      </c>
      <c r="O10" s="1132">
        <v>0</v>
      </c>
      <c r="P10" s="1132">
        <v>20242</v>
      </c>
      <c r="Q10" s="1132">
        <v>310</v>
      </c>
      <c r="R10" s="1132">
        <v>0</v>
      </c>
      <c r="S10" s="1132">
        <v>0</v>
      </c>
      <c r="T10" s="1132">
        <v>0</v>
      </c>
      <c r="U10" s="1132">
        <v>0</v>
      </c>
      <c r="V10" s="1132">
        <v>0</v>
      </c>
      <c r="W10" s="1132">
        <v>0</v>
      </c>
      <c r="X10" s="1132">
        <v>122177</v>
      </c>
      <c r="Y10" s="1132">
        <v>0</v>
      </c>
      <c r="Z10" s="1132">
        <v>0</v>
      </c>
      <c r="AA10" s="1132">
        <v>0</v>
      </c>
      <c r="AB10" s="1132">
        <v>105394</v>
      </c>
      <c r="AC10" s="1132">
        <v>0</v>
      </c>
      <c r="AD10" s="1132">
        <v>0</v>
      </c>
      <c r="AE10" s="1132">
        <v>19291</v>
      </c>
      <c r="AF10" s="1132">
        <v>21</v>
      </c>
      <c r="AG10" s="1132">
        <v>5399</v>
      </c>
      <c r="AH10" s="1132">
        <v>265776</v>
      </c>
      <c r="AI10" s="1132">
        <v>8425696</v>
      </c>
      <c r="AJ10" s="1132">
        <v>61788</v>
      </c>
      <c r="AK10" s="1132">
        <v>2387</v>
      </c>
      <c r="AL10" s="1132">
        <v>45462659</v>
      </c>
      <c r="AM10" s="1132">
        <v>0</v>
      </c>
      <c r="AN10" s="1132">
        <v>86775</v>
      </c>
      <c r="AO10" s="1134">
        <v>161781457</v>
      </c>
      <c r="AP10" s="1132">
        <v>7444022</v>
      </c>
      <c r="AQ10" s="1132">
        <v>262504772</v>
      </c>
      <c r="AR10" s="1132">
        <v>3621163</v>
      </c>
      <c r="AS10" s="1132">
        <v>0</v>
      </c>
      <c r="AT10" s="1132">
        <v>0</v>
      </c>
      <c r="AU10" s="1132">
        <v>2334540</v>
      </c>
      <c r="AV10" s="1136">
        <v>275904497</v>
      </c>
      <c r="AW10" s="1136">
        <v>437685954</v>
      </c>
      <c r="AX10" s="1136">
        <v>400868024</v>
      </c>
      <c r="AY10" s="1136">
        <v>676772521</v>
      </c>
      <c r="AZ10" s="1136">
        <v>838553978</v>
      </c>
      <c r="BA10" s="1136">
        <v>-307865700</v>
      </c>
      <c r="BB10" s="1136">
        <v>368906821</v>
      </c>
      <c r="BC10" s="1136">
        <v>530688278</v>
      </c>
    </row>
    <row r="11" spans="2:57">
      <c r="B11" s="131" t="s">
        <v>37</v>
      </c>
      <c r="C11" s="132" t="s">
        <v>45</v>
      </c>
      <c r="D11" s="1132">
        <v>453781</v>
      </c>
      <c r="E11" s="1132">
        <v>117790</v>
      </c>
      <c r="F11" s="1132">
        <v>154508</v>
      </c>
      <c r="G11" s="138">
        <f>図7!V11</f>
        <v>575409</v>
      </c>
      <c r="H11" s="138">
        <f>図7!S11</f>
        <v>0</v>
      </c>
      <c r="I11" s="138">
        <f>図7!T11</f>
        <v>0</v>
      </c>
      <c r="J11" s="1132">
        <v>68421</v>
      </c>
      <c r="K11" s="1132">
        <v>414434</v>
      </c>
      <c r="L11" s="1132">
        <v>7320961</v>
      </c>
      <c r="M11" s="1132">
        <v>548897</v>
      </c>
      <c r="N11" s="1133">
        <v>84964</v>
      </c>
      <c r="O11" s="1132">
        <v>72755</v>
      </c>
      <c r="P11" s="1132">
        <v>138133</v>
      </c>
      <c r="Q11" s="1132">
        <v>47568</v>
      </c>
      <c r="R11" s="1132">
        <v>18394</v>
      </c>
      <c r="S11" s="1132">
        <v>183053</v>
      </c>
      <c r="T11" s="1132">
        <v>547236</v>
      </c>
      <c r="U11" s="1132">
        <v>1915431</v>
      </c>
      <c r="V11" s="1132">
        <v>1284784</v>
      </c>
      <c r="W11" s="1132">
        <v>108202</v>
      </c>
      <c r="X11" s="1132">
        <v>363056</v>
      </c>
      <c r="Y11" s="1132">
        <v>1627293</v>
      </c>
      <c r="Z11" s="1132">
        <v>20091</v>
      </c>
      <c r="AA11" s="1132">
        <v>148392</v>
      </c>
      <c r="AB11" s="1132">
        <v>2520565</v>
      </c>
      <c r="AC11" s="1132">
        <v>382126</v>
      </c>
      <c r="AD11" s="1132">
        <v>9847</v>
      </c>
      <c r="AE11" s="1132">
        <v>508247</v>
      </c>
      <c r="AF11" s="1132">
        <v>245553</v>
      </c>
      <c r="AG11" s="1132">
        <v>768303</v>
      </c>
      <c r="AH11" s="1132">
        <v>74141</v>
      </c>
      <c r="AI11" s="1132">
        <v>1873079</v>
      </c>
      <c r="AJ11" s="1132">
        <v>851270</v>
      </c>
      <c r="AK11" s="1132">
        <v>832259</v>
      </c>
      <c r="AL11" s="1132">
        <v>1819873</v>
      </c>
      <c r="AM11" s="1132">
        <v>230438</v>
      </c>
      <c r="AN11" s="1132">
        <v>267719</v>
      </c>
      <c r="AO11" s="1134">
        <v>26596973</v>
      </c>
      <c r="AP11" s="1132">
        <v>864023</v>
      </c>
      <c r="AQ11" s="1132">
        <v>42863884</v>
      </c>
      <c r="AR11" s="1132">
        <v>0</v>
      </c>
      <c r="AS11" s="1132">
        <v>8205</v>
      </c>
      <c r="AT11" s="1132">
        <v>1944106</v>
      </c>
      <c r="AU11" s="1132">
        <v>-717067</v>
      </c>
      <c r="AV11" s="1136">
        <v>44963151</v>
      </c>
      <c r="AW11" s="1136">
        <v>71560124</v>
      </c>
      <c r="AX11" s="1136">
        <v>31072889</v>
      </c>
      <c r="AY11" s="1136">
        <v>76036040</v>
      </c>
      <c r="AZ11" s="1136">
        <v>102633013</v>
      </c>
      <c r="BA11" s="1136">
        <v>-68163483</v>
      </c>
      <c r="BB11" s="1136">
        <v>7872557</v>
      </c>
      <c r="BC11" s="1136">
        <v>34469530</v>
      </c>
    </row>
    <row r="12" spans="2:57">
      <c r="B12" s="131" t="s">
        <v>38</v>
      </c>
      <c r="C12" s="132" t="s">
        <v>46</v>
      </c>
      <c r="D12" s="1132">
        <v>2203257</v>
      </c>
      <c r="E12" s="1132">
        <v>590608</v>
      </c>
      <c r="F12" s="1132">
        <v>542784</v>
      </c>
      <c r="G12" s="138">
        <f>図7!V12</f>
        <v>82285</v>
      </c>
      <c r="H12" s="138">
        <f>図7!S12</f>
        <v>0</v>
      </c>
      <c r="I12" s="138">
        <f>図7!T12</f>
        <v>0</v>
      </c>
      <c r="J12" s="1132">
        <v>30186</v>
      </c>
      <c r="K12" s="1132">
        <v>6065193</v>
      </c>
      <c r="L12" s="1132">
        <v>145724</v>
      </c>
      <c r="M12" s="1132">
        <v>30906946</v>
      </c>
      <c r="N12" s="1133">
        <v>952707</v>
      </c>
      <c r="O12" s="1132">
        <v>2154</v>
      </c>
      <c r="P12" s="1132">
        <v>984815</v>
      </c>
      <c r="Q12" s="1132">
        <v>106259</v>
      </c>
      <c r="R12" s="1132">
        <v>52389</v>
      </c>
      <c r="S12" s="1132">
        <v>525862</v>
      </c>
      <c r="T12" s="1132">
        <v>441520</v>
      </c>
      <c r="U12" s="1132">
        <v>2682034</v>
      </c>
      <c r="V12" s="1132">
        <v>324614</v>
      </c>
      <c r="W12" s="1132">
        <v>309709</v>
      </c>
      <c r="X12" s="1132">
        <v>5637611</v>
      </c>
      <c r="Y12" s="1132">
        <v>27703229</v>
      </c>
      <c r="Z12" s="1132">
        <v>83292</v>
      </c>
      <c r="AA12" s="1132">
        <v>307322</v>
      </c>
      <c r="AB12" s="1132">
        <v>5148245</v>
      </c>
      <c r="AC12" s="1132">
        <v>1334960</v>
      </c>
      <c r="AD12" s="1132">
        <v>274760</v>
      </c>
      <c r="AE12" s="1132">
        <v>1781808</v>
      </c>
      <c r="AF12" s="1132">
        <v>3829598</v>
      </c>
      <c r="AG12" s="1132">
        <v>582303</v>
      </c>
      <c r="AH12" s="1132">
        <v>1572096</v>
      </c>
      <c r="AI12" s="1132">
        <v>3161864</v>
      </c>
      <c r="AJ12" s="1132">
        <v>775499</v>
      </c>
      <c r="AK12" s="1132">
        <v>1770789</v>
      </c>
      <c r="AL12" s="1132">
        <v>2602237</v>
      </c>
      <c r="AM12" s="1132">
        <v>5210477</v>
      </c>
      <c r="AN12" s="1132">
        <v>446985</v>
      </c>
      <c r="AO12" s="1134">
        <v>109172121</v>
      </c>
      <c r="AP12" s="1132">
        <v>914333</v>
      </c>
      <c r="AQ12" s="1132">
        <v>3947450</v>
      </c>
      <c r="AR12" s="1132">
        <v>16880</v>
      </c>
      <c r="AS12" s="1132">
        <v>190385</v>
      </c>
      <c r="AT12" s="1132">
        <v>2400097</v>
      </c>
      <c r="AU12" s="1132">
        <v>353536</v>
      </c>
      <c r="AV12" s="1136">
        <v>7822681</v>
      </c>
      <c r="AW12" s="1136">
        <v>116994802</v>
      </c>
      <c r="AX12" s="1136">
        <v>98130933</v>
      </c>
      <c r="AY12" s="1136">
        <v>105953614</v>
      </c>
      <c r="AZ12" s="1136">
        <v>215125735</v>
      </c>
      <c r="BA12" s="1136">
        <v>-92832865</v>
      </c>
      <c r="BB12" s="1136">
        <v>13120749</v>
      </c>
      <c r="BC12" s="1136">
        <v>122292870</v>
      </c>
    </row>
    <row r="13" spans="2:57">
      <c r="B13" s="131" t="s">
        <v>39</v>
      </c>
      <c r="C13" s="132" t="s">
        <v>47</v>
      </c>
      <c r="D13" s="1132">
        <v>10345712</v>
      </c>
      <c r="E13" s="1132">
        <v>1417231</v>
      </c>
      <c r="F13" s="1132">
        <v>63207</v>
      </c>
      <c r="G13" s="138">
        <f>図7!V13</f>
        <v>211087.55865346768</v>
      </c>
      <c r="H13" s="138">
        <f>図7!S13</f>
        <v>7174.0558441558433</v>
      </c>
      <c r="I13" s="138">
        <f>図7!T13</f>
        <v>3115.3855023764854</v>
      </c>
      <c r="J13" s="1132">
        <v>134337</v>
      </c>
      <c r="K13" s="1132">
        <v>3881434</v>
      </c>
      <c r="L13" s="1132">
        <v>1599003</v>
      </c>
      <c r="M13" s="1132">
        <v>4992581</v>
      </c>
      <c r="N13" s="1133">
        <v>9914575</v>
      </c>
      <c r="O13" s="1132">
        <v>302990</v>
      </c>
      <c r="P13" s="1132">
        <v>881838</v>
      </c>
      <c r="Q13" s="1132">
        <v>193446</v>
      </c>
      <c r="R13" s="1132">
        <v>78090</v>
      </c>
      <c r="S13" s="1132">
        <v>1182723</v>
      </c>
      <c r="T13" s="1132">
        <v>1644388</v>
      </c>
      <c r="U13" s="1132">
        <v>5691477</v>
      </c>
      <c r="V13" s="1132">
        <v>2976349</v>
      </c>
      <c r="W13" s="1132">
        <v>203235</v>
      </c>
      <c r="X13" s="1132">
        <v>11685319</v>
      </c>
      <c r="Y13" s="1132">
        <v>2499402</v>
      </c>
      <c r="Z13" s="1132">
        <v>30618</v>
      </c>
      <c r="AA13" s="1132">
        <v>1258085</v>
      </c>
      <c r="AB13" s="1132">
        <v>6393</v>
      </c>
      <c r="AC13" s="1132">
        <v>5763</v>
      </c>
      <c r="AD13" s="1132">
        <v>9704</v>
      </c>
      <c r="AE13" s="1132">
        <v>142030</v>
      </c>
      <c r="AF13" s="1132">
        <v>436606</v>
      </c>
      <c r="AG13" s="1132">
        <v>171832</v>
      </c>
      <c r="AH13" s="1132">
        <v>1573034</v>
      </c>
      <c r="AI13" s="1132">
        <v>65565016</v>
      </c>
      <c r="AJ13" s="1132">
        <v>97100</v>
      </c>
      <c r="AK13" s="1132">
        <v>1749358</v>
      </c>
      <c r="AL13" s="1132">
        <v>2916455</v>
      </c>
      <c r="AM13" s="1132">
        <v>259647</v>
      </c>
      <c r="AN13" s="1132">
        <v>512869</v>
      </c>
      <c r="AO13" s="1134">
        <v>134643224</v>
      </c>
      <c r="AP13" s="1132">
        <v>1533997</v>
      </c>
      <c r="AQ13" s="1132">
        <v>22654579</v>
      </c>
      <c r="AR13" s="1132">
        <v>0</v>
      </c>
      <c r="AS13" s="1132">
        <v>0</v>
      </c>
      <c r="AT13" s="1132">
        <v>0</v>
      </c>
      <c r="AU13" s="1132">
        <v>-844418</v>
      </c>
      <c r="AV13" s="1136">
        <v>23344158</v>
      </c>
      <c r="AW13" s="1136">
        <v>157987382</v>
      </c>
      <c r="AX13" s="1136">
        <v>40008110</v>
      </c>
      <c r="AY13" s="1136">
        <v>63352268</v>
      </c>
      <c r="AZ13" s="1136">
        <v>197995492</v>
      </c>
      <c r="BA13" s="1136">
        <v>-149101132</v>
      </c>
      <c r="BB13" s="1136">
        <v>-85748864</v>
      </c>
      <c r="BC13" s="1136">
        <v>48894360</v>
      </c>
    </row>
    <row r="14" spans="2:57">
      <c r="B14" s="164">
        <v>10</v>
      </c>
      <c r="C14" s="132" t="s">
        <v>2</v>
      </c>
      <c r="D14" s="1132">
        <v>1465878</v>
      </c>
      <c r="E14" s="1132">
        <v>216054</v>
      </c>
      <c r="F14" s="1132">
        <v>478797</v>
      </c>
      <c r="G14" s="138">
        <f>図7!V14</f>
        <v>2446334.7787657697</v>
      </c>
      <c r="H14" s="138">
        <f>図7!S14</f>
        <v>9287.1692307692319</v>
      </c>
      <c r="I14" s="138">
        <f>図7!T14</f>
        <v>1524.052003460841</v>
      </c>
      <c r="J14" s="1132">
        <v>247882</v>
      </c>
      <c r="K14" s="1132">
        <v>2254053</v>
      </c>
      <c r="L14" s="1132">
        <v>101357</v>
      </c>
      <c r="M14" s="1132">
        <v>696983</v>
      </c>
      <c r="N14" s="1133">
        <v>790010</v>
      </c>
      <c r="O14" s="1132">
        <v>1779426</v>
      </c>
      <c r="P14" s="1132">
        <v>1029346</v>
      </c>
      <c r="Q14" s="1132">
        <v>845297</v>
      </c>
      <c r="R14" s="1132">
        <v>102247</v>
      </c>
      <c r="S14" s="1132">
        <v>576399</v>
      </c>
      <c r="T14" s="1132">
        <v>282496</v>
      </c>
      <c r="U14" s="1132">
        <v>905614</v>
      </c>
      <c r="V14" s="1132">
        <v>702576</v>
      </c>
      <c r="W14" s="1132">
        <v>42812</v>
      </c>
      <c r="X14" s="1132">
        <v>347710</v>
      </c>
      <c r="Y14" s="1132">
        <v>11242571</v>
      </c>
      <c r="Z14" s="1132">
        <v>2643876</v>
      </c>
      <c r="AA14" s="1132">
        <v>1046958</v>
      </c>
      <c r="AB14" s="1132">
        <v>1644874</v>
      </c>
      <c r="AC14" s="1132">
        <v>243894</v>
      </c>
      <c r="AD14" s="1132">
        <v>215202</v>
      </c>
      <c r="AE14" s="1132">
        <v>44889729</v>
      </c>
      <c r="AF14" s="1132">
        <v>259567</v>
      </c>
      <c r="AG14" s="1132">
        <v>1799956</v>
      </c>
      <c r="AH14" s="1132">
        <v>2161898</v>
      </c>
      <c r="AI14" s="1132">
        <v>2579346</v>
      </c>
      <c r="AJ14" s="1132">
        <v>265739</v>
      </c>
      <c r="AK14" s="1132">
        <v>902655</v>
      </c>
      <c r="AL14" s="1132">
        <v>3599579</v>
      </c>
      <c r="AM14" s="1132">
        <v>0</v>
      </c>
      <c r="AN14" s="1132">
        <v>603822</v>
      </c>
      <c r="AO14" s="1134">
        <v>89421749</v>
      </c>
      <c r="AP14" s="1132">
        <v>267649</v>
      </c>
      <c r="AQ14" s="1132">
        <v>57462689</v>
      </c>
      <c r="AR14" s="1132">
        <v>0</v>
      </c>
      <c r="AS14" s="1132">
        <v>0</v>
      </c>
      <c r="AT14" s="1132">
        <v>0</v>
      </c>
      <c r="AU14" s="1132">
        <v>180748</v>
      </c>
      <c r="AV14" s="1136">
        <v>57911086</v>
      </c>
      <c r="AW14" s="1136">
        <v>147332835</v>
      </c>
      <c r="AX14" s="1136">
        <v>13157</v>
      </c>
      <c r="AY14" s="1136">
        <v>57924243</v>
      </c>
      <c r="AZ14" s="1136">
        <v>147345992</v>
      </c>
      <c r="BA14" s="1136">
        <v>-140611802</v>
      </c>
      <c r="BB14" s="1136">
        <v>-82687559</v>
      </c>
      <c r="BC14" s="1136">
        <v>6734190</v>
      </c>
    </row>
    <row r="15" spans="2:57">
      <c r="B15" s="164">
        <v>11</v>
      </c>
      <c r="C15" s="132" t="s">
        <v>48</v>
      </c>
      <c r="D15" s="1132">
        <v>432074</v>
      </c>
      <c r="E15" s="1132">
        <v>108199</v>
      </c>
      <c r="F15" s="1132">
        <v>31407</v>
      </c>
      <c r="G15" s="138">
        <f>図7!V15</f>
        <v>1058</v>
      </c>
      <c r="H15" s="138">
        <f>図7!S15</f>
        <v>0</v>
      </c>
      <c r="I15" s="138">
        <f>図7!T15</f>
        <v>0</v>
      </c>
      <c r="J15" s="1132">
        <v>474</v>
      </c>
      <c r="K15" s="1132">
        <v>598404</v>
      </c>
      <c r="L15" s="1132">
        <v>13171</v>
      </c>
      <c r="M15" s="1132">
        <v>488657</v>
      </c>
      <c r="N15" s="1133">
        <v>429094</v>
      </c>
      <c r="O15" s="1132">
        <v>148310</v>
      </c>
      <c r="P15" s="1132">
        <v>5076778</v>
      </c>
      <c r="Q15" s="1132">
        <v>334000</v>
      </c>
      <c r="R15" s="1132">
        <v>58201</v>
      </c>
      <c r="S15" s="1132">
        <v>452322</v>
      </c>
      <c r="T15" s="1132">
        <v>1038348</v>
      </c>
      <c r="U15" s="1132">
        <v>7859361</v>
      </c>
      <c r="V15" s="1132">
        <v>6000303</v>
      </c>
      <c r="W15" s="1132">
        <v>964784</v>
      </c>
      <c r="X15" s="1132">
        <v>330980</v>
      </c>
      <c r="Y15" s="1132">
        <v>40940879</v>
      </c>
      <c r="Z15" s="1132">
        <v>8160</v>
      </c>
      <c r="AA15" s="1132">
        <v>137800</v>
      </c>
      <c r="AB15" s="1132">
        <v>264501</v>
      </c>
      <c r="AC15" s="1132">
        <v>3747</v>
      </c>
      <c r="AD15" s="1132">
        <v>24259</v>
      </c>
      <c r="AE15" s="1132">
        <v>14181</v>
      </c>
      <c r="AF15" s="1132">
        <v>1334</v>
      </c>
      <c r="AG15" s="1132">
        <v>64944</v>
      </c>
      <c r="AH15" s="1132">
        <v>475732</v>
      </c>
      <c r="AI15" s="1132">
        <v>672761</v>
      </c>
      <c r="AJ15" s="1132">
        <v>31728</v>
      </c>
      <c r="AK15" s="1132">
        <v>783427</v>
      </c>
      <c r="AL15" s="1132">
        <v>960703</v>
      </c>
      <c r="AM15" s="1132">
        <v>49539</v>
      </c>
      <c r="AN15" s="1132">
        <v>282651</v>
      </c>
      <c r="AO15" s="1134">
        <v>69082271</v>
      </c>
      <c r="AP15" s="1132">
        <v>199104</v>
      </c>
      <c r="AQ15" s="1132">
        <v>1970878</v>
      </c>
      <c r="AR15" s="1132">
        <v>0</v>
      </c>
      <c r="AS15" s="1132">
        <v>0</v>
      </c>
      <c r="AT15" s="1132">
        <v>0</v>
      </c>
      <c r="AU15" s="1132">
        <v>770373</v>
      </c>
      <c r="AV15" s="1136">
        <v>2940355</v>
      </c>
      <c r="AW15" s="1136">
        <v>72022626</v>
      </c>
      <c r="AX15" s="1136">
        <v>35400423</v>
      </c>
      <c r="AY15" s="1136">
        <v>38340778</v>
      </c>
      <c r="AZ15" s="1136">
        <v>107423049</v>
      </c>
      <c r="BA15" s="1136">
        <v>-39934169</v>
      </c>
      <c r="BB15" s="1136">
        <v>-1593391</v>
      </c>
      <c r="BC15" s="1136">
        <v>67488880</v>
      </c>
    </row>
    <row r="16" spans="2:57">
      <c r="B16" s="164">
        <v>12</v>
      </c>
      <c r="C16" s="132" t="s">
        <v>49</v>
      </c>
      <c r="D16" s="1132">
        <v>5010</v>
      </c>
      <c r="E16" s="1132">
        <v>511</v>
      </c>
      <c r="F16" s="1132">
        <v>116</v>
      </c>
      <c r="G16" s="138">
        <f>図7!V16</f>
        <v>8826</v>
      </c>
      <c r="H16" s="138">
        <f>図7!S16</f>
        <v>0</v>
      </c>
      <c r="I16" s="138">
        <f>図7!T16</f>
        <v>0</v>
      </c>
      <c r="J16" s="1132">
        <v>7461</v>
      </c>
      <c r="K16" s="1132">
        <v>0</v>
      </c>
      <c r="L16" s="1132">
        <v>1187</v>
      </c>
      <c r="M16" s="1132">
        <v>716846</v>
      </c>
      <c r="N16" s="1133">
        <v>331</v>
      </c>
      <c r="O16" s="1132">
        <v>0</v>
      </c>
      <c r="P16" s="1132">
        <v>800371</v>
      </c>
      <c r="Q16" s="1132">
        <v>29381379</v>
      </c>
      <c r="R16" s="1132">
        <v>24720</v>
      </c>
      <c r="S16" s="1132">
        <v>27077578</v>
      </c>
      <c r="T16" s="1132">
        <v>16656720</v>
      </c>
      <c r="U16" s="1132">
        <v>4145433</v>
      </c>
      <c r="V16" s="1132">
        <v>9923081</v>
      </c>
      <c r="W16" s="1132">
        <v>705251</v>
      </c>
      <c r="X16" s="1132">
        <v>175418</v>
      </c>
      <c r="Y16" s="1132">
        <v>14705944</v>
      </c>
      <c r="Z16" s="1132">
        <v>0</v>
      </c>
      <c r="AA16" s="1132">
        <v>14742</v>
      </c>
      <c r="AB16" s="1132">
        <v>0</v>
      </c>
      <c r="AC16" s="1132">
        <v>0</v>
      </c>
      <c r="AD16" s="1132">
        <v>0</v>
      </c>
      <c r="AE16" s="1132">
        <v>82674</v>
      </c>
      <c r="AF16" s="1132">
        <v>0</v>
      </c>
      <c r="AG16" s="1132">
        <v>686</v>
      </c>
      <c r="AH16" s="1132">
        <v>0</v>
      </c>
      <c r="AI16" s="1132">
        <v>4448</v>
      </c>
      <c r="AJ16" s="1132">
        <v>229</v>
      </c>
      <c r="AK16" s="1132">
        <v>68991</v>
      </c>
      <c r="AL16" s="1132">
        <v>12786</v>
      </c>
      <c r="AM16" s="1132">
        <v>288</v>
      </c>
      <c r="AN16" s="1132">
        <v>398065</v>
      </c>
      <c r="AO16" s="1134">
        <v>104919092</v>
      </c>
      <c r="AP16" s="1132">
        <v>0</v>
      </c>
      <c r="AQ16" s="1132">
        <v>-290727</v>
      </c>
      <c r="AR16" s="1132">
        <v>0</v>
      </c>
      <c r="AS16" s="1132">
        <v>-311699</v>
      </c>
      <c r="AT16" s="1132">
        <v>-1274279</v>
      </c>
      <c r="AU16" s="1132">
        <v>1671107</v>
      </c>
      <c r="AV16" s="1136">
        <v>-205598</v>
      </c>
      <c r="AW16" s="1136">
        <v>104713494</v>
      </c>
      <c r="AX16" s="1136">
        <v>64649671</v>
      </c>
      <c r="AY16" s="1136">
        <v>64444073</v>
      </c>
      <c r="AZ16" s="1136">
        <v>169363165</v>
      </c>
      <c r="BA16" s="1136">
        <v>-94191665</v>
      </c>
      <c r="BB16" s="1136">
        <v>-29747592</v>
      </c>
      <c r="BC16" s="1136">
        <v>75171500</v>
      </c>
    </row>
    <row r="17" spans="2:55">
      <c r="B17" s="164">
        <v>13</v>
      </c>
      <c r="C17" s="132" t="s">
        <v>50</v>
      </c>
      <c r="D17" s="1132">
        <v>0</v>
      </c>
      <c r="E17" s="1132">
        <v>0</v>
      </c>
      <c r="F17" s="1132">
        <v>0</v>
      </c>
      <c r="G17" s="138">
        <f>図7!V17</f>
        <v>0</v>
      </c>
      <c r="H17" s="138">
        <f>図7!S17</f>
        <v>0</v>
      </c>
      <c r="I17" s="138">
        <f>図7!T17</f>
        <v>0</v>
      </c>
      <c r="J17" s="1132">
        <v>1166</v>
      </c>
      <c r="K17" s="1132">
        <v>556015</v>
      </c>
      <c r="L17" s="1132">
        <v>566</v>
      </c>
      <c r="M17" s="1132">
        <v>176851</v>
      </c>
      <c r="N17" s="1133">
        <v>161933</v>
      </c>
      <c r="O17" s="1132">
        <v>0</v>
      </c>
      <c r="P17" s="1132">
        <v>115038</v>
      </c>
      <c r="Q17" s="1132">
        <v>163984</v>
      </c>
      <c r="R17" s="1132">
        <v>7583022</v>
      </c>
      <c r="S17" s="1132">
        <v>6996902</v>
      </c>
      <c r="T17" s="1132">
        <v>6227774</v>
      </c>
      <c r="U17" s="1132">
        <v>18071383</v>
      </c>
      <c r="V17" s="1132">
        <v>5282214</v>
      </c>
      <c r="W17" s="1132">
        <v>1253537</v>
      </c>
      <c r="X17" s="1132">
        <v>522977</v>
      </c>
      <c r="Y17" s="1132">
        <v>5476601</v>
      </c>
      <c r="Z17" s="1132">
        <v>25624</v>
      </c>
      <c r="AA17" s="1132">
        <v>7339</v>
      </c>
      <c r="AB17" s="1132">
        <v>8712</v>
      </c>
      <c r="AC17" s="1132">
        <v>0</v>
      </c>
      <c r="AD17" s="1132">
        <v>0</v>
      </c>
      <c r="AE17" s="1132">
        <v>1765</v>
      </c>
      <c r="AF17" s="1132">
        <v>10746</v>
      </c>
      <c r="AG17" s="1132">
        <v>8828</v>
      </c>
      <c r="AH17" s="1132">
        <v>14359</v>
      </c>
      <c r="AI17" s="1132">
        <v>670607</v>
      </c>
      <c r="AJ17" s="1132">
        <v>7388</v>
      </c>
      <c r="AK17" s="1132">
        <v>167224</v>
      </c>
      <c r="AL17" s="1132">
        <v>159025</v>
      </c>
      <c r="AM17" s="1132">
        <v>10850</v>
      </c>
      <c r="AN17" s="1132">
        <v>279011</v>
      </c>
      <c r="AO17" s="1134">
        <v>53961441</v>
      </c>
      <c r="AP17" s="1132">
        <v>12174</v>
      </c>
      <c r="AQ17" s="1132">
        <v>930111</v>
      </c>
      <c r="AR17" s="1132">
        <v>0</v>
      </c>
      <c r="AS17" s="1132">
        <v>0</v>
      </c>
      <c r="AT17" s="1132">
        <v>-1263412</v>
      </c>
      <c r="AU17" s="1132">
        <v>616259</v>
      </c>
      <c r="AV17" s="1136">
        <v>295132</v>
      </c>
      <c r="AW17" s="1136">
        <v>54256573</v>
      </c>
      <c r="AX17" s="1136">
        <v>21925467</v>
      </c>
      <c r="AY17" s="1136">
        <v>22220599</v>
      </c>
      <c r="AZ17" s="1136">
        <v>76182040</v>
      </c>
      <c r="BA17" s="1136">
        <v>-53694110</v>
      </c>
      <c r="BB17" s="1136">
        <v>-31473511</v>
      </c>
      <c r="BC17" s="1136">
        <v>22487930</v>
      </c>
    </row>
    <row r="18" spans="2:55">
      <c r="B18" s="164">
        <v>14</v>
      </c>
      <c r="C18" s="132" t="s">
        <v>51</v>
      </c>
      <c r="D18" s="1132">
        <v>189751</v>
      </c>
      <c r="E18" s="1132">
        <v>229952</v>
      </c>
      <c r="F18" s="1132">
        <v>25961</v>
      </c>
      <c r="G18" s="138">
        <f>図7!V18</f>
        <v>61129</v>
      </c>
      <c r="H18" s="138">
        <f>図7!S18</f>
        <v>0</v>
      </c>
      <c r="I18" s="138">
        <f>図7!T18</f>
        <v>0</v>
      </c>
      <c r="J18" s="1132">
        <v>280149</v>
      </c>
      <c r="K18" s="1132">
        <v>2956906</v>
      </c>
      <c r="L18" s="1132">
        <v>73243</v>
      </c>
      <c r="M18" s="1132">
        <v>1422394</v>
      </c>
      <c r="N18" s="1133">
        <v>550961</v>
      </c>
      <c r="O18" s="1132">
        <v>32362</v>
      </c>
      <c r="P18" s="1132">
        <v>598127</v>
      </c>
      <c r="Q18" s="1132">
        <v>274253</v>
      </c>
      <c r="R18" s="1132">
        <v>56474</v>
      </c>
      <c r="S18" s="1132">
        <v>8388817</v>
      </c>
      <c r="T18" s="1132">
        <v>8903929</v>
      </c>
      <c r="U18" s="1132">
        <v>8175254</v>
      </c>
      <c r="V18" s="1132">
        <v>1977104</v>
      </c>
      <c r="W18" s="1132">
        <v>1120308</v>
      </c>
      <c r="X18" s="1132">
        <v>680839</v>
      </c>
      <c r="Y18" s="1132">
        <v>56898270</v>
      </c>
      <c r="Z18" s="1132">
        <v>57837</v>
      </c>
      <c r="AA18" s="1132">
        <v>35442</v>
      </c>
      <c r="AB18" s="1132">
        <v>1887791</v>
      </c>
      <c r="AC18" s="1132">
        <v>19918</v>
      </c>
      <c r="AD18" s="1132">
        <v>143167</v>
      </c>
      <c r="AE18" s="1132">
        <v>506804</v>
      </c>
      <c r="AF18" s="1132">
        <v>57347</v>
      </c>
      <c r="AG18" s="1132">
        <v>328003</v>
      </c>
      <c r="AH18" s="1132">
        <v>39011</v>
      </c>
      <c r="AI18" s="1132">
        <v>173495</v>
      </c>
      <c r="AJ18" s="1132">
        <v>80528</v>
      </c>
      <c r="AK18" s="1132">
        <v>670239</v>
      </c>
      <c r="AL18" s="1132">
        <v>841842</v>
      </c>
      <c r="AM18" s="1132">
        <v>2756</v>
      </c>
      <c r="AN18" s="1132">
        <v>201371</v>
      </c>
      <c r="AO18" s="1134">
        <v>97941734</v>
      </c>
      <c r="AP18" s="1132">
        <v>237398</v>
      </c>
      <c r="AQ18" s="1132">
        <v>4132003</v>
      </c>
      <c r="AR18" s="1132">
        <v>5092</v>
      </c>
      <c r="AS18" s="1132">
        <v>14040</v>
      </c>
      <c r="AT18" s="1132">
        <v>2189348</v>
      </c>
      <c r="AU18" s="1132">
        <v>404819</v>
      </c>
      <c r="AV18" s="1136">
        <v>6982700</v>
      </c>
      <c r="AW18" s="1136">
        <v>104924434</v>
      </c>
      <c r="AX18" s="1136">
        <v>100724622</v>
      </c>
      <c r="AY18" s="1136">
        <v>107707322</v>
      </c>
      <c r="AZ18" s="1136">
        <v>205649056</v>
      </c>
      <c r="BA18" s="1136">
        <v>-87120376</v>
      </c>
      <c r="BB18" s="1136">
        <v>20586946</v>
      </c>
      <c r="BC18" s="1136">
        <v>118528680</v>
      </c>
    </row>
    <row r="19" spans="2:55">
      <c r="B19" s="164">
        <v>15</v>
      </c>
      <c r="C19" s="132" t="s">
        <v>52</v>
      </c>
      <c r="D19" s="1132">
        <v>0</v>
      </c>
      <c r="E19" s="1132">
        <v>0</v>
      </c>
      <c r="F19" s="1132">
        <v>9387</v>
      </c>
      <c r="G19" s="138">
        <f>図7!V19</f>
        <v>0</v>
      </c>
      <c r="H19" s="138">
        <f>図7!S19</f>
        <v>0</v>
      </c>
      <c r="I19" s="138">
        <f>図7!T19</f>
        <v>0</v>
      </c>
      <c r="J19" s="1132">
        <v>59584</v>
      </c>
      <c r="K19" s="1132">
        <v>139</v>
      </c>
      <c r="L19" s="1132">
        <v>0</v>
      </c>
      <c r="M19" s="1132">
        <v>53389</v>
      </c>
      <c r="N19" s="1133">
        <v>1544</v>
      </c>
      <c r="O19" s="1132">
        <v>1550</v>
      </c>
      <c r="P19" s="1132">
        <v>111685</v>
      </c>
      <c r="Q19" s="1132">
        <v>108345</v>
      </c>
      <c r="R19" s="1132">
        <v>15754</v>
      </c>
      <c r="S19" s="1132">
        <v>156296</v>
      </c>
      <c r="T19" s="1132">
        <v>47836812</v>
      </c>
      <c r="U19" s="1132">
        <v>2326065</v>
      </c>
      <c r="V19" s="1132">
        <v>2711555</v>
      </c>
      <c r="W19" s="1132">
        <v>892336</v>
      </c>
      <c r="X19" s="1132">
        <v>232081</v>
      </c>
      <c r="Y19" s="1132">
        <v>4021474</v>
      </c>
      <c r="Z19" s="1132">
        <v>417</v>
      </c>
      <c r="AA19" s="1132">
        <v>169890</v>
      </c>
      <c r="AB19" s="1132">
        <v>4888</v>
      </c>
      <c r="AC19" s="1132">
        <v>0</v>
      </c>
      <c r="AD19" s="1132">
        <v>0</v>
      </c>
      <c r="AE19" s="1132">
        <v>26958</v>
      </c>
      <c r="AF19" s="1132">
        <v>1742</v>
      </c>
      <c r="AG19" s="1132">
        <v>12828</v>
      </c>
      <c r="AH19" s="1132">
        <v>0</v>
      </c>
      <c r="AI19" s="1132">
        <v>0</v>
      </c>
      <c r="AJ19" s="1132">
        <v>0</v>
      </c>
      <c r="AK19" s="1132">
        <v>12962343</v>
      </c>
      <c r="AL19" s="1132">
        <v>424357</v>
      </c>
      <c r="AM19" s="1132">
        <v>594338</v>
      </c>
      <c r="AN19" s="1132">
        <v>0</v>
      </c>
      <c r="AO19" s="1134">
        <v>72735757</v>
      </c>
      <c r="AP19" s="1132">
        <v>34535</v>
      </c>
      <c r="AQ19" s="1132">
        <v>778040</v>
      </c>
      <c r="AR19" s="1132">
        <v>381</v>
      </c>
      <c r="AS19" s="1132">
        <v>2301580</v>
      </c>
      <c r="AT19" s="1132">
        <v>127555900</v>
      </c>
      <c r="AU19" s="1132">
        <v>2296222</v>
      </c>
      <c r="AV19" s="1136">
        <v>132966658</v>
      </c>
      <c r="AW19" s="1136">
        <v>205702415</v>
      </c>
      <c r="AX19" s="1136">
        <v>242106006</v>
      </c>
      <c r="AY19" s="1136">
        <v>375072664</v>
      </c>
      <c r="AZ19" s="1136">
        <v>447808421</v>
      </c>
      <c r="BA19" s="1136">
        <v>-183488581</v>
      </c>
      <c r="BB19" s="1136">
        <v>191584083</v>
      </c>
      <c r="BC19" s="1136">
        <v>264319840</v>
      </c>
    </row>
    <row r="20" spans="2:55">
      <c r="B20" s="164">
        <v>16</v>
      </c>
      <c r="C20" s="132" t="s">
        <v>53</v>
      </c>
      <c r="D20" s="1132">
        <v>1120</v>
      </c>
      <c r="E20" s="1132">
        <v>40706</v>
      </c>
      <c r="F20" s="1132">
        <v>1445</v>
      </c>
      <c r="G20" s="138">
        <f>図7!V20</f>
        <v>48702</v>
      </c>
      <c r="H20" s="138">
        <f>図7!S20</f>
        <v>0</v>
      </c>
      <c r="I20" s="138">
        <f>図7!T20</f>
        <v>0</v>
      </c>
      <c r="J20" s="1132">
        <v>4592</v>
      </c>
      <c r="K20" s="1132">
        <v>10879</v>
      </c>
      <c r="L20" s="1132">
        <v>499</v>
      </c>
      <c r="M20" s="1132">
        <v>9712</v>
      </c>
      <c r="N20" s="1133">
        <v>10085</v>
      </c>
      <c r="O20" s="1132">
        <v>108</v>
      </c>
      <c r="P20" s="1132">
        <v>2744</v>
      </c>
      <c r="Q20" s="1132">
        <v>722</v>
      </c>
      <c r="R20" s="1132">
        <v>1109</v>
      </c>
      <c r="S20" s="1132">
        <v>534591</v>
      </c>
      <c r="T20" s="1132">
        <v>13760107</v>
      </c>
      <c r="U20" s="1132">
        <v>176637539</v>
      </c>
      <c r="V20" s="1132">
        <v>22099336</v>
      </c>
      <c r="W20" s="1132">
        <v>8709126</v>
      </c>
      <c r="X20" s="1132">
        <v>98414</v>
      </c>
      <c r="Y20" s="1132">
        <v>6027595</v>
      </c>
      <c r="Z20" s="1132">
        <v>1659</v>
      </c>
      <c r="AA20" s="1132">
        <v>7089</v>
      </c>
      <c r="AB20" s="1132">
        <v>300099</v>
      </c>
      <c r="AC20" s="1132">
        <v>32554</v>
      </c>
      <c r="AD20" s="1132">
        <v>10951</v>
      </c>
      <c r="AE20" s="1132">
        <v>91126</v>
      </c>
      <c r="AF20" s="1132">
        <v>382579</v>
      </c>
      <c r="AG20" s="1132">
        <v>319493</v>
      </c>
      <c r="AH20" s="1132">
        <v>612179</v>
      </c>
      <c r="AI20" s="1132">
        <v>42527</v>
      </c>
      <c r="AJ20" s="1132">
        <v>4008</v>
      </c>
      <c r="AK20" s="1132">
        <v>9729053</v>
      </c>
      <c r="AL20" s="1132">
        <v>167262</v>
      </c>
      <c r="AM20" s="1132">
        <v>316183</v>
      </c>
      <c r="AN20" s="1132">
        <v>65414</v>
      </c>
      <c r="AO20" s="1134">
        <v>240081307</v>
      </c>
      <c r="AP20" s="1132">
        <v>10830041</v>
      </c>
      <c r="AQ20" s="1132">
        <v>59963999</v>
      </c>
      <c r="AR20" s="1132">
        <v>0</v>
      </c>
      <c r="AS20" s="1132">
        <v>9445844</v>
      </c>
      <c r="AT20" s="1132">
        <v>47336424</v>
      </c>
      <c r="AU20" s="1132">
        <v>-2597384</v>
      </c>
      <c r="AV20" s="1136">
        <v>124978924</v>
      </c>
      <c r="AW20" s="1136">
        <v>365060231</v>
      </c>
      <c r="AX20" s="1136">
        <v>523103475</v>
      </c>
      <c r="AY20" s="1136">
        <v>648082399</v>
      </c>
      <c r="AZ20" s="1136">
        <v>888163706</v>
      </c>
      <c r="BA20" s="1136">
        <v>-337624686</v>
      </c>
      <c r="BB20" s="1136">
        <v>310457713</v>
      </c>
      <c r="BC20" s="1136">
        <v>550539020</v>
      </c>
    </row>
    <row r="21" spans="2:55">
      <c r="B21" s="164">
        <v>17</v>
      </c>
      <c r="C21" s="132" t="s">
        <v>54</v>
      </c>
      <c r="D21" s="1132">
        <v>0</v>
      </c>
      <c r="E21" s="1132">
        <v>0</v>
      </c>
      <c r="F21" s="1132">
        <v>0</v>
      </c>
      <c r="G21" s="138">
        <f>図7!V21</f>
        <v>1282274.6329793739</v>
      </c>
      <c r="H21" s="138">
        <f>図7!S21</f>
        <v>1202.8685897435896</v>
      </c>
      <c r="I21" s="138">
        <f>図7!T21</f>
        <v>2597.498430882622</v>
      </c>
      <c r="J21" s="1132">
        <v>456</v>
      </c>
      <c r="K21" s="1132">
        <v>0</v>
      </c>
      <c r="L21" s="1132">
        <v>0</v>
      </c>
      <c r="M21" s="1132">
        <v>0</v>
      </c>
      <c r="N21" s="1133">
        <v>0</v>
      </c>
      <c r="O21" s="1132">
        <v>0</v>
      </c>
      <c r="P21" s="1132">
        <v>0</v>
      </c>
      <c r="Q21" s="1132">
        <v>0</v>
      </c>
      <c r="R21" s="1132">
        <v>0</v>
      </c>
      <c r="S21" s="1132">
        <v>0</v>
      </c>
      <c r="T21" s="1132">
        <v>1031</v>
      </c>
      <c r="U21" s="1132">
        <v>0</v>
      </c>
      <c r="V21" s="1132">
        <v>249213747</v>
      </c>
      <c r="W21" s="1132">
        <v>0</v>
      </c>
      <c r="X21" s="1132">
        <v>0</v>
      </c>
      <c r="Y21" s="1132">
        <v>0</v>
      </c>
      <c r="Z21" s="1132">
        <v>0</v>
      </c>
      <c r="AA21" s="1132">
        <v>0</v>
      </c>
      <c r="AB21" s="1132">
        <v>0</v>
      </c>
      <c r="AC21" s="1132">
        <v>0</v>
      </c>
      <c r="AD21" s="1132">
        <v>0</v>
      </c>
      <c r="AE21" s="1132">
        <v>3980599</v>
      </c>
      <c r="AF21" s="1132">
        <v>0</v>
      </c>
      <c r="AG21" s="1132">
        <v>504946</v>
      </c>
      <c r="AH21" s="1132">
        <v>12004</v>
      </c>
      <c r="AI21" s="1132">
        <v>0</v>
      </c>
      <c r="AJ21" s="1132">
        <v>0</v>
      </c>
      <c r="AK21" s="1132">
        <v>20441025</v>
      </c>
      <c r="AL21" s="1132">
        <v>24957</v>
      </c>
      <c r="AM21" s="1132">
        <v>0</v>
      </c>
      <c r="AN21" s="1132">
        <v>0</v>
      </c>
      <c r="AO21" s="1134">
        <v>275464840</v>
      </c>
      <c r="AP21" s="1132">
        <v>0</v>
      </c>
      <c r="AQ21" s="1132">
        <v>49125935</v>
      </c>
      <c r="AR21" s="1132">
        <v>0</v>
      </c>
      <c r="AS21" s="1132">
        <v>2050613</v>
      </c>
      <c r="AT21" s="1132">
        <v>44562067</v>
      </c>
      <c r="AU21" s="1132">
        <v>5955204</v>
      </c>
      <c r="AV21" s="1136">
        <v>101693819</v>
      </c>
      <c r="AW21" s="1136">
        <v>377158659</v>
      </c>
      <c r="AX21" s="1136">
        <v>365637951</v>
      </c>
      <c r="AY21" s="1136">
        <v>467331770</v>
      </c>
      <c r="AZ21" s="1136">
        <v>742796610</v>
      </c>
      <c r="BA21" s="1136">
        <v>-315029820</v>
      </c>
      <c r="BB21" s="1136">
        <v>152301950</v>
      </c>
      <c r="BC21" s="1136">
        <v>427766790</v>
      </c>
    </row>
    <row r="22" spans="2:55">
      <c r="B22" s="164">
        <v>18</v>
      </c>
      <c r="C22" s="132" t="s">
        <v>3</v>
      </c>
      <c r="D22" s="1132">
        <v>30724</v>
      </c>
      <c r="E22" s="1132">
        <v>0</v>
      </c>
      <c r="F22" s="1132">
        <v>2234</v>
      </c>
      <c r="G22" s="138">
        <f>図7!V22</f>
        <v>407</v>
      </c>
      <c r="H22" s="138">
        <f>図7!S22</f>
        <v>0</v>
      </c>
      <c r="I22" s="138">
        <f>図7!T22</f>
        <v>0</v>
      </c>
      <c r="J22" s="1132">
        <v>280</v>
      </c>
      <c r="K22" s="1132">
        <v>4912</v>
      </c>
      <c r="L22" s="1132">
        <v>368</v>
      </c>
      <c r="M22" s="1132">
        <v>3757</v>
      </c>
      <c r="N22" s="1133">
        <v>2026</v>
      </c>
      <c r="O22" s="1132">
        <v>21</v>
      </c>
      <c r="P22" s="1132">
        <v>1147</v>
      </c>
      <c r="Q22" s="1132">
        <v>241</v>
      </c>
      <c r="R22" s="1132">
        <v>281</v>
      </c>
      <c r="S22" s="1132">
        <v>4361</v>
      </c>
      <c r="T22" s="1132">
        <v>1029240</v>
      </c>
      <c r="U22" s="1132">
        <v>127595</v>
      </c>
      <c r="V22" s="1132">
        <v>222656</v>
      </c>
      <c r="W22" s="1132">
        <v>2348215</v>
      </c>
      <c r="X22" s="1132">
        <v>8336</v>
      </c>
      <c r="Y22" s="1132">
        <v>62723</v>
      </c>
      <c r="Z22" s="1132">
        <v>0</v>
      </c>
      <c r="AA22" s="1132">
        <v>5948</v>
      </c>
      <c r="AB22" s="1132">
        <v>817646</v>
      </c>
      <c r="AC22" s="1132">
        <v>20346</v>
      </c>
      <c r="AD22" s="1132">
        <v>1724</v>
      </c>
      <c r="AE22" s="1132">
        <v>8371</v>
      </c>
      <c r="AF22" s="1132">
        <v>52701</v>
      </c>
      <c r="AG22" s="1132">
        <v>146334</v>
      </c>
      <c r="AH22" s="1132">
        <v>3805</v>
      </c>
      <c r="AI22" s="1132">
        <v>4761468</v>
      </c>
      <c r="AJ22" s="1132">
        <v>1136</v>
      </c>
      <c r="AK22" s="1132">
        <v>318271</v>
      </c>
      <c r="AL22" s="1132">
        <v>152559</v>
      </c>
      <c r="AM22" s="1132">
        <v>0</v>
      </c>
      <c r="AN22" s="1132">
        <v>0</v>
      </c>
      <c r="AO22" s="1134">
        <v>10139833</v>
      </c>
      <c r="AP22" s="1132">
        <v>133428</v>
      </c>
      <c r="AQ22" s="1132">
        <v>7858936</v>
      </c>
      <c r="AR22" s="1132">
        <v>882</v>
      </c>
      <c r="AS22" s="1132">
        <v>3229377</v>
      </c>
      <c r="AT22" s="1132">
        <v>13661050</v>
      </c>
      <c r="AU22" s="1132">
        <v>1198455</v>
      </c>
      <c r="AV22" s="1136">
        <v>26082128</v>
      </c>
      <c r="AW22" s="1136">
        <v>36221961</v>
      </c>
      <c r="AX22" s="1136">
        <v>46666597</v>
      </c>
      <c r="AY22" s="1136">
        <v>72748725</v>
      </c>
      <c r="AZ22" s="1136">
        <v>82888558</v>
      </c>
      <c r="BA22" s="1136">
        <v>-34312228</v>
      </c>
      <c r="BB22" s="1136">
        <v>38436497</v>
      </c>
      <c r="BC22" s="1136">
        <v>48576330</v>
      </c>
    </row>
    <row r="23" spans="2:55">
      <c r="B23" s="164">
        <v>19</v>
      </c>
      <c r="C23" s="132" t="s">
        <v>55</v>
      </c>
      <c r="D23" s="1132">
        <v>1145262</v>
      </c>
      <c r="E23" s="1132">
        <v>99565</v>
      </c>
      <c r="F23" s="1132">
        <v>582909</v>
      </c>
      <c r="G23" s="138">
        <f>図7!V23</f>
        <v>659722.23428215273</v>
      </c>
      <c r="H23" s="138">
        <f>図7!S23</f>
        <v>228.14285714285711</v>
      </c>
      <c r="I23" s="138">
        <f>図7!T23</f>
        <v>1592.6228607044138</v>
      </c>
      <c r="J23" s="1132">
        <v>131485</v>
      </c>
      <c r="K23" s="1132">
        <v>8136473</v>
      </c>
      <c r="L23" s="1132">
        <v>886727</v>
      </c>
      <c r="M23" s="1132">
        <v>2989265</v>
      </c>
      <c r="N23" s="1133">
        <v>1618959</v>
      </c>
      <c r="O23" s="1132">
        <v>20089</v>
      </c>
      <c r="P23" s="1132">
        <v>819882</v>
      </c>
      <c r="Q23" s="1132">
        <v>745726</v>
      </c>
      <c r="R23" s="1132">
        <v>480380</v>
      </c>
      <c r="S23" s="1132">
        <v>935077</v>
      </c>
      <c r="T23" s="1132">
        <v>6525670</v>
      </c>
      <c r="U23" s="1132">
        <v>18224433</v>
      </c>
      <c r="V23" s="1132">
        <v>18728095</v>
      </c>
      <c r="W23" s="1132">
        <v>3617677</v>
      </c>
      <c r="X23" s="1132">
        <v>19683477</v>
      </c>
      <c r="Y23" s="1132">
        <v>11005017</v>
      </c>
      <c r="Z23" s="1132">
        <v>498788</v>
      </c>
      <c r="AA23" s="1132">
        <v>2047313</v>
      </c>
      <c r="AB23" s="1132">
        <v>8038206</v>
      </c>
      <c r="AC23" s="1132">
        <v>6073611</v>
      </c>
      <c r="AD23" s="1132">
        <v>214502</v>
      </c>
      <c r="AE23" s="1132">
        <v>1731379</v>
      </c>
      <c r="AF23" s="1132">
        <v>4101910</v>
      </c>
      <c r="AG23" s="1132">
        <v>3627690</v>
      </c>
      <c r="AH23" s="1132">
        <v>7479102</v>
      </c>
      <c r="AI23" s="1132">
        <v>3822543</v>
      </c>
      <c r="AJ23" s="1132">
        <v>2358725</v>
      </c>
      <c r="AK23" s="1132">
        <v>9633475</v>
      </c>
      <c r="AL23" s="1132">
        <v>4592389</v>
      </c>
      <c r="AM23" s="1132">
        <v>1963236</v>
      </c>
      <c r="AN23" s="1132">
        <v>428719</v>
      </c>
      <c r="AO23" s="1134">
        <v>153649299</v>
      </c>
      <c r="AP23" s="1132">
        <v>1950727</v>
      </c>
      <c r="AQ23" s="1132">
        <v>28000097</v>
      </c>
      <c r="AR23" s="1132">
        <v>43073</v>
      </c>
      <c r="AS23" s="1132">
        <v>1215675</v>
      </c>
      <c r="AT23" s="1132">
        <v>6999274</v>
      </c>
      <c r="AU23" s="1132">
        <v>552819</v>
      </c>
      <c r="AV23" s="1136">
        <v>38761665</v>
      </c>
      <c r="AW23" s="1136">
        <v>192410964</v>
      </c>
      <c r="AX23" s="1136">
        <v>75868735</v>
      </c>
      <c r="AY23" s="1136">
        <v>114630400</v>
      </c>
      <c r="AZ23" s="1136">
        <v>268279699</v>
      </c>
      <c r="BA23" s="1136">
        <v>-147601651</v>
      </c>
      <c r="BB23" s="1136">
        <v>-32971251</v>
      </c>
      <c r="BC23" s="1136">
        <v>120678048</v>
      </c>
    </row>
    <row r="24" spans="2:55">
      <c r="B24" s="164">
        <v>20</v>
      </c>
      <c r="C24" s="132" t="s">
        <v>56</v>
      </c>
      <c r="D24" s="1132">
        <v>949007</v>
      </c>
      <c r="E24" s="1132">
        <v>547046</v>
      </c>
      <c r="F24" s="1132">
        <v>67221</v>
      </c>
      <c r="G24" s="138">
        <f>図7!V24</f>
        <v>47766</v>
      </c>
      <c r="H24" s="138">
        <f>図7!S24</f>
        <v>0</v>
      </c>
      <c r="I24" s="138">
        <f>図7!T24</f>
        <v>0</v>
      </c>
      <c r="J24" s="1132">
        <v>83300</v>
      </c>
      <c r="K24" s="1132">
        <v>557825</v>
      </c>
      <c r="L24" s="1132">
        <v>111889</v>
      </c>
      <c r="M24" s="1132">
        <v>621660</v>
      </c>
      <c r="N24" s="1133">
        <v>217070</v>
      </c>
      <c r="O24" s="1132">
        <v>112631</v>
      </c>
      <c r="P24" s="1132">
        <v>1169501</v>
      </c>
      <c r="Q24" s="1132">
        <v>438244</v>
      </c>
      <c r="R24" s="1132">
        <v>66958</v>
      </c>
      <c r="S24" s="1132">
        <v>977870</v>
      </c>
      <c r="T24" s="1132">
        <v>582482</v>
      </c>
      <c r="U24" s="1132">
        <v>2370048</v>
      </c>
      <c r="V24" s="1132">
        <v>340176</v>
      </c>
      <c r="W24" s="1132">
        <v>207183</v>
      </c>
      <c r="X24" s="1132">
        <v>365083</v>
      </c>
      <c r="Y24" s="1132">
        <v>1665594</v>
      </c>
      <c r="Z24" s="1132">
        <v>5844148</v>
      </c>
      <c r="AA24" s="1132">
        <v>1509839</v>
      </c>
      <c r="AB24" s="1132">
        <v>4294855</v>
      </c>
      <c r="AC24" s="1132">
        <v>1281879</v>
      </c>
      <c r="AD24" s="1132">
        <v>28231697</v>
      </c>
      <c r="AE24" s="1132">
        <v>3339914</v>
      </c>
      <c r="AF24" s="1132">
        <v>1329232</v>
      </c>
      <c r="AG24" s="1132">
        <v>5208732</v>
      </c>
      <c r="AH24" s="1132">
        <v>3773880</v>
      </c>
      <c r="AI24" s="1132">
        <v>3479726</v>
      </c>
      <c r="AJ24" s="1132">
        <v>115226</v>
      </c>
      <c r="AK24" s="1132">
        <v>1228647</v>
      </c>
      <c r="AL24" s="1132">
        <v>2564412</v>
      </c>
      <c r="AM24" s="1132">
        <v>0</v>
      </c>
      <c r="AN24" s="1132">
        <v>0</v>
      </c>
      <c r="AO24" s="1134">
        <v>73700741</v>
      </c>
      <c r="AP24" s="1132">
        <v>0</v>
      </c>
      <c r="AQ24" s="1132">
        <v>0</v>
      </c>
      <c r="AR24" s="1132">
        <v>0</v>
      </c>
      <c r="AS24" s="1132">
        <v>312855856</v>
      </c>
      <c r="AT24" s="1132">
        <v>296920191</v>
      </c>
      <c r="AU24" s="1132">
        <v>0</v>
      </c>
      <c r="AV24" s="1136">
        <v>609776047</v>
      </c>
      <c r="AW24" s="1136">
        <v>683476788</v>
      </c>
      <c r="AX24" s="1136">
        <v>0</v>
      </c>
      <c r="AY24" s="1136">
        <v>609776047</v>
      </c>
      <c r="AZ24" s="1136">
        <v>683476788</v>
      </c>
      <c r="BA24" s="1136">
        <v>0</v>
      </c>
      <c r="BB24" s="1136">
        <v>609776047</v>
      </c>
      <c r="BC24" s="1136">
        <v>683476788</v>
      </c>
    </row>
    <row r="25" spans="2:55">
      <c r="B25" s="164">
        <v>21</v>
      </c>
      <c r="C25" s="132" t="s">
        <v>57</v>
      </c>
      <c r="D25" s="1132">
        <v>1146295</v>
      </c>
      <c r="E25" s="1132">
        <v>1084058</v>
      </c>
      <c r="F25" s="1132">
        <v>269429</v>
      </c>
      <c r="G25" s="138">
        <f>図7!V25</f>
        <v>136382</v>
      </c>
      <c r="H25" s="138">
        <f>図7!S25</f>
        <v>0</v>
      </c>
      <c r="I25" s="138">
        <f>図7!T25</f>
        <v>0</v>
      </c>
      <c r="J25" s="1132">
        <v>389675</v>
      </c>
      <c r="K25" s="1132">
        <v>4684486</v>
      </c>
      <c r="L25" s="1132">
        <v>333617</v>
      </c>
      <c r="M25" s="1132">
        <v>3399025</v>
      </c>
      <c r="N25" s="1133">
        <v>947776</v>
      </c>
      <c r="O25" s="1132">
        <v>138396</v>
      </c>
      <c r="P25" s="1132">
        <v>3106512</v>
      </c>
      <c r="Q25" s="1132">
        <v>2366688</v>
      </c>
      <c r="R25" s="1132">
        <v>533985</v>
      </c>
      <c r="S25" s="1132">
        <v>2277276</v>
      </c>
      <c r="T25" s="1132">
        <v>2187363</v>
      </c>
      <c r="U25" s="1132">
        <v>7880834</v>
      </c>
      <c r="V25" s="1132">
        <v>3098628</v>
      </c>
      <c r="W25" s="1132">
        <v>739553</v>
      </c>
      <c r="X25" s="1132">
        <v>1716214</v>
      </c>
      <c r="Y25" s="1132">
        <v>2731760</v>
      </c>
      <c r="Z25" s="1132">
        <v>4623493</v>
      </c>
      <c r="AA25" s="1132">
        <v>3607248</v>
      </c>
      <c r="AB25" s="1132">
        <v>12890850</v>
      </c>
      <c r="AC25" s="1132">
        <v>913078</v>
      </c>
      <c r="AD25" s="1132">
        <v>1120917</v>
      </c>
      <c r="AE25" s="1132">
        <v>4941746</v>
      </c>
      <c r="AF25" s="1132">
        <v>1634677</v>
      </c>
      <c r="AG25" s="1132">
        <v>3015056</v>
      </c>
      <c r="AH25" s="1132">
        <v>6343872</v>
      </c>
      <c r="AI25" s="1132">
        <v>6359195</v>
      </c>
      <c r="AJ25" s="1132">
        <v>150301</v>
      </c>
      <c r="AK25" s="1132">
        <v>1953470</v>
      </c>
      <c r="AL25" s="1132">
        <v>9567275</v>
      </c>
      <c r="AM25" s="1132">
        <v>0</v>
      </c>
      <c r="AN25" s="1132">
        <v>217126</v>
      </c>
      <c r="AO25" s="1134">
        <v>96506256</v>
      </c>
      <c r="AP25" s="1132">
        <v>36791</v>
      </c>
      <c r="AQ25" s="1132">
        <v>48366031</v>
      </c>
      <c r="AR25" s="1132">
        <v>0</v>
      </c>
      <c r="AS25" s="1132">
        <v>0</v>
      </c>
      <c r="AT25" s="1132">
        <v>0</v>
      </c>
      <c r="AU25" s="1132">
        <v>0</v>
      </c>
      <c r="AV25" s="1136">
        <v>48402822</v>
      </c>
      <c r="AW25" s="1136">
        <v>144909078</v>
      </c>
      <c r="AX25" s="1136">
        <v>1241</v>
      </c>
      <c r="AY25" s="1136">
        <v>48404063</v>
      </c>
      <c r="AZ25" s="1136">
        <v>144910319</v>
      </c>
      <c r="BA25" s="1136">
        <v>-40989257</v>
      </c>
      <c r="BB25" s="1136">
        <v>7414806</v>
      </c>
      <c r="BC25" s="1136">
        <v>103921062</v>
      </c>
    </row>
    <row r="26" spans="2:55">
      <c r="B26" s="164">
        <v>22</v>
      </c>
      <c r="C26" s="132" t="s">
        <v>58</v>
      </c>
      <c r="D26" s="1132">
        <v>61989</v>
      </c>
      <c r="E26" s="1132">
        <v>344540</v>
      </c>
      <c r="F26" s="1132">
        <v>12565</v>
      </c>
      <c r="G26" s="138">
        <f>図7!V26</f>
        <v>9242.0720604698563</v>
      </c>
      <c r="H26" s="138">
        <f>図7!S26</f>
        <v>0</v>
      </c>
      <c r="I26" s="138">
        <f>図7!T26</f>
        <v>194.92793953014439</v>
      </c>
      <c r="J26" s="1132">
        <v>56575</v>
      </c>
      <c r="K26" s="1132">
        <v>1094987</v>
      </c>
      <c r="L26" s="1132">
        <v>37575</v>
      </c>
      <c r="M26" s="1132">
        <v>526430</v>
      </c>
      <c r="N26" s="1133">
        <v>394965</v>
      </c>
      <c r="O26" s="1132">
        <v>8018</v>
      </c>
      <c r="P26" s="1132">
        <v>376918</v>
      </c>
      <c r="Q26" s="1132">
        <v>152609</v>
      </c>
      <c r="R26" s="1132">
        <v>48309</v>
      </c>
      <c r="S26" s="1132">
        <v>192223</v>
      </c>
      <c r="T26" s="1132">
        <v>555454</v>
      </c>
      <c r="U26" s="1132">
        <v>1030732</v>
      </c>
      <c r="V26" s="1132">
        <v>526632</v>
      </c>
      <c r="W26" s="1132">
        <v>120005</v>
      </c>
      <c r="X26" s="1132">
        <v>196112</v>
      </c>
      <c r="Y26" s="1132">
        <v>1909692</v>
      </c>
      <c r="Z26" s="1132">
        <v>360075</v>
      </c>
      <c r="AA26" s="1132">
        <v>3417781</v>
      </c>
      <c r="AB26" s="1132">
        <v>2540724</v>
      </c>
      <c r="AC26" s="1132">
        <v>846384</v>
      </c>
      <c r="AD26" s="1132">
        <v>159243</v>
      </c>
      <c r="AE26" s="1132">
        <v>1954459</v>
      </c>
      <c r="AF26" s="1132">
        <v>1020205</v>
      </c>
      <c r="AG26" s="1132">
        <v>6903029</v>
      </c>
      <c r="AH26" s="1132">
        <v>3397225</v>
      </c>
      <c r="AI26" s="1132">
        <v>6075068</v>
      </c>
      <c r="AJ26" s="1132">
        <v>140741</v>
      </c>
      <c r="AK26" s="1132">
        <v>652213</v>
      </c>
      <c r="AL26" s="1132">
        <v>10984394</v>
      </c>
      <c r="AM26" s="1132">
        <v>0</v>
      </c>
      <c r="AN26" s="1132">
        <v>420795</v>
      </c>
      <c r="AO26" s="1134">
        <v>46528103</v>
      </c>
      <c r="AP26" s="1132">
        <v>25794</v>
      </c>
      <c r="AQ26" s="1132">
        <v>25245993</v>
      </c>
      <c r="AR26" s="1132">
        <v>60245129</v>
      </c>
      <c r="AS26" s="1132">
        <v>0</v>
      </c>
      <c r="AT26" s="1132">
        <v>0</v>
      </c>
      <c r="AU26" s="1132">
        <v>0</v>
      </c>
      <c r="AV26" s="1136">
        <v>85516916</v>
      </c>
      <c r="AW26" s="1136">
        <v>132045019</v>
      </c>
      <c r="AX26" s="1136">
        <v>0</v>
      </c>
      <c r="AY26" s="1136">
        <v>85516916</v>
      </c>
      <c r="AZ26" s="1136">
        <v>132045019</v>
      </c>
      <c r="BA26" s="1136">
        <v>0</v>
      </c>
      <c r="BB26" s="1136">
        <v>85516916</v>
      </c>
      <c r="BC26" s="1136">
        <v>132045019</v>
      </c>
    </row>
    <row r="27" spans="2:55">
      <c r="B27" s="164">
        <v>23</v>
      </c>
      <c r="C27" s="132" t="s">
        <v>59</v>
      </c>
      <c r="D27" s="1132">
        <v>6527866</v>
      </c>
      <c r="E27" s="1132">
        <v>3574260</v>
      </c>
      <c r="F27" s="1132">
        <v>804291</v>
      </c>
      <c r="G27" s="138">
        <f>図7!V27</f>
        <v>1738016.9009750837</v>
      </c>
      <c r="H27" s="138">
        <f>図7!S27</f>
        <v>1786.3878205128206</v>
      </c>
      <c r="I27" s="138">
        <f>図7!T27</f>
        <v>3297.7112044035962</v>
      </c>
      <c r="J27" s="1132">
        <v>378683</v>
      </c>
      <c r="K27" s="1132">
        <v>32957031</v>
      </c>
      <c r="L27" s="1132">
        <v>2034985</v>
      </c>
      <c r="M27" s="1132">
        <v>10693973</v>
      </c>
      <c r="N27" s="1133">
        <v>2268280</v>
      </c>
      <c r="O27" s="1132">
        <v>691656</v>
      </c>
      <c r="P27" s="1132">
        <v>2591207</v>
      </c>
      <c r="Q27" s="1132">
        <v>2861260</v>
      </c>
      <c r="R27" s="1132">
        <v>696878</v>
      </c>
      <c r="S27" s="1132">
        <v>6578184</v>
      </c>
      <c r="T27" s="1132">
        <v>15760478</v>
      </c>
      <c r="U27" s="1132">
        <v>26144972</v>
      </c>
      <c r="V27" s="1132">
        <v>15612932</v>
      </c>
      <c r="W27" s="1132">
        <v>4800375</v>
      </c>
      <c r="X27" s="1132">
        <v>7955174</v>
      </c>
      <c r="Y27" s="1132">
        <v>42241019</v>
      </c>
      <c r="Z27" s="1132">
        <v>714421</v>
      </c>
      <c r="AA27" s="1132">
        <v>1669978</v>
      </c>
      <c r="AB27" s="1132">
        <v>10784240</v>
      </c>
      <c r="AC27" s="1132">
        <v>1754983</v>
      </c>
      <c r="AD27" s="1132">
        <v>531199</v>
      </c>
      <c r="AE27" s="1132">
        <v>13217213</v>
      </c>
      <c r="AF27" s="1132">
        <v>2919993</v>
      </c>
      <c r="AG27" s="1132">
        <v>2850567</v>
      </c>
      <c r="AH27" s="1132">
        <v>5802520</v>
      </c>
      <c r="AI27" s="1132">
        <v>30002405</v>
      </c>
      <c r="AJ27" s="1132">
        <v>1676487</v>
      </c>
      <c r="AK27" s="1132">
        <v>13613479</v>
      </c>
      <c r="AL27" s="1132">
        <v>30124250</v>
      </c>
      <c r="AM27" s="1132">
        <v>2519384</v>
      </c>
      <c r="AN27" s="1132">
        <v>588839</v>
      </c>
      <c r="AO27" s="1134">
        <v>305686563</v>
      </c>
      <c r="AP27" s="1132">
        <v>12679762</v>
      </c>
      <c r="AQ27" s="1132">
        <v>370044278</v>
      </c>
      <c r="AR27" s="1132">
        <v>71682</v>
      </c>
      <c r="AS27" s="1132">
        <v>6580722</v>
      </c>
      <c r="AT27" s="1132">
        <v>92835233</v>
      </c>
      <c r="AU27" s="1132">
        <v>1529726</v>
      </c>
      <c r="AV27" s="1136">
        <v>483741403</v>
      </c>
      <c r="AW27" s="1136">
        <v>789427966</v>
      </c>
      <c r="AX27" s="1136">
        <v>270713724</v>
      </c>
      <c r="AY27" s="1136">
        <v>754455127</v>
      </c>
      <c r="AZ27" s="1136">
        <v>1060141690</v>
      </c>
      <c r="BA27" s="1136">
        <v>-372925530</v>
      </c>
      <c r="BB27" s="1136">
        <v>381529597</v>
      </c>
      <c r="BC27" s="1136">
        <v>687216160</v>
      </c>
    </row>
    <row r="28" spans="2:55">
      <c r="B28" s="164">
        <v>24</v>
      </c>
      <c r="C28" s="132" t="s">
        <v>4</v>
      </c>
      <c r="D28" s="1132">
        <v>2205891</v>
      </c>
      <c r="E28" s="1132">
        <v>1951175</v>
      </c>
      <c r="F28" s="1132">
        <v>932748</v>
      </c>
      <c r="G28" s="138">
        <f>図7!V28</f>
        <v>672043.42973176972</v>
      </c>
      <c r="H28" s="138">
        <f>図7!S28</f>
        <v>2462.041666666667</v>
      </c>
      <c r="I28" s="138">
        <f>図7!T28</f>
        <v>2989.5286015636061</v>
      </c>
      <c r="J28" s="1132">
        <v>961668</v>
      </c>
      <c r="K28" s="1132">
        <v>4113677</v>
      </c>
      <c r="L28" s="1132">
        <v>1043257</v>
      </c>
      <c r="M28" s="1132">
        <v>2404658</v>
      </c>
      <c r="N28" s="1133">
        <v>763671</v>
      </c>
      <c r="O28" s="1132">
        <v>35764</v>
      </c>
      <c r="P28" s="1132">
        <v>1838037</v>
      </c>
      <c r="Q28" s="1132">
        <v>603118</v>
      </c>
      <c r="R28" s="1132">
        <v>204410</v>
      </c>
      <c r="S28" s="1132">
        <v>1795695</v>
      </c>
      <c r="T28" s="1132">
        <v>3446389</v>
      </c>
      <c r="U28" s="1132">
        <v>5481446</v>
      </c>
      <c r="V28" s="1132">
        <v>3057351</v>
      </c>
      <c r="W28" s="1132">
        <v>1498817</v>
      </c>
      <c r="X28" s="1132">
        <v>1878563</v>
      </c>
      <c r="Y28" s="1132">
        <v>11519086</v>
      </c>
      <c r="Z28" s="1132">
        <v>2322584</v>
      </c>
      <c r="AA28" s="1132">
        <v>700254</v>
      </c>
      <c r="AB28" s="1132">
        <v>35727199</v>
      </c>
      <c r="AC28" s="1132">
        <v>24166081</v>
      </c>
      <c r="AD28" s="1132">
        <v>33779045</v>
      </c>
      <c r="AE28" s="1132">
        <v>16174950</v>
      </c>
      <c r="AF28" s="1132">
        <v>2899287</v>
      </c>
      <c r="AG28" s="1132">
        <v>820773</v>
      </c>
      <c r="AH28" s="1132">
        <v>2695527</v>
      </c>
      <c r="AI28" s="1132">
        <v>6625606</v>
      </c>
      <c r="AJ28" s="1132">
        <v>816941</v>
      </c>
      <c r="AK28" s="1132">
        <v>15411478</v>
      </c>
      <c r="AL28" s="1132">
        <v>8135333</v>
      </c>
      <c r="AM28" s="1132">
        <v>0</v>
      </c>
      <c r="AN28" s="1132">
        <v>20163912</v>
      </c>
      <c r="AO28" s="1134">
        <v>216851886</v>
      </c>
      <c r="AP28" s="1132">
        <v>1987</v>
      </c>
      <c r="AQ28" s="1132">
        <v>140753580</v>
      </c>
      <c r="AR28" s="1132">
        <v>0</v>
      </c>
      <c r="AS28" s="1132">
        <v>0</v>
      </c>
      <c r="AT28" s="1132">
        <v>0</v>
      </c>
      <c r="AU28" s="1132">
        <v>0</v>
      </c>
      <c r="AV28" s="1136">
        <v>140755567</v>
      </c>
      <c r="AW28" s="1136">
        <v>357607453</v>
      </c>
      <c r="AX28" s="1136">
        <v>755321</v>
      </c>
      <c r="AY28" s="1136">
        <v>141510888</v>
      </c>
      <c r="AZ28" s="1136">
        <v>358362774</v>
      </c>
      <c r="BA28" s="1136">
        <v>-10470824</v>
      </c>
      <c r="BB28" s="1136">
        <v>131040064</v>
      </c>
      <c r="BC28" s="1136">
        <v>347891950</v>
      </c>
    </row>
    <row r="29" spans="2:55">
      <c r="B29" s="164">
        <v>25</v>
      </c>
      <c r="C29" s="132" t="s">
        <v>60</v>
      </c>
      <c r="D29" s="1132">
        <v>40189</v>
      </c>
      <c r="E29" s="1132">
        <v>0</v>
      </c>
      <c r="F29" s="1132">
        <v>72367</v>
      </c>
      <c r="G29" s="138">
        <f>図7!V29</f>
        <v>11710.089531449119</v>
      </c>
      <c r="H29" s="138">
        <f>図7!S29</f>
        <v>0</v>
      </c>
      <c r="I29" s="138">
        <f>図7!T29</f>
        <v>493.91046855088069</v>
      </c>
      <c r="J29" s="1132">
        <v>94648</v>
      </c>
      <c r="K29" s="1132">
        <v>515033</v>
      </c>
      <c r="L29" s="1132">
        <v>88512</v>
      </c>
      <c r="M29" s="1132">
        <v>364564</v>
      </c>
      <c r="N29" s="1133">
        <v>249003</v>
      </c>
      <c r="O29" s="1132">
        <v>25859</v>
      </c>
      <c r="P29" s="1132">
        <v>240694</v>
      </c>
      <c r="Q29" s="1132">
        <v>143119</v>
      </c>
      <c r="R29" s="1132">
        <v>25919</v>
      </c>
      <c r="S29" s="1132">
        <v>546824</v>
      </c>
      <c r="T29" s="1132">
        <v>706386</v>
      </c>
      <c r="U29" s="1132">
        <v>926294</v>
      </c>
      <c r="V29" s="1132">
        <v>378973</v>
      </c>
      <c r="W29" s="1132">
        <v>196599</v>
      </c>
      <c r="X29" s="1132">
        <v>357713</v>
      </c>
      <c r="Y29" s="1132">
        <v>2061770</v>
      </c>
      <c r="Z29" s="1132">
        <v>885359</v>
      </c>
      <c r="AA29" s="1132">
        <v>212095</v>
      </c>
      <c r="AB29" s="1132">
        <v>18212174</v>
      </c>
      <c r="AC29" s="1132">
        <v>3892067</v>
      </c>
      <c r="AD29" s="1132">
        <v>1726958</v>
      </c>
      <c r="AE29" s="1132">
        <v>4019224</v>
      </c>
      <c r="AF29" s="1132">
        <v>4267129</v>
      </c>
      <c r="AG29" s="1132">
        <v>225960</v>
      </c>
      <c r="AH29" s="1132">
        <v>2851778</v>
      </c>
      <c r="AI29" s="1132">
        <v>2573452</v>
      </c>
      <c r="AJ29" s="1132">
        <v>872909</v>
      </c>
      <c r="AK29" s="1132">
        <v>2707794</v>
      </c>
      <c r="AL29" s="1132">
        <v>6667397</v>
      </c>
      <c r="AM29" s="1132">
        <v>0</v>
      </c>
      <c r="AN29" s="1132">
        <v>63957</v>
      </c>
      <c r="AO29" s="1134">
        <v>56224923</v>
      </c>
      <c r="AP29" s="1132">
        <v>0</v>
      </c>
      <c r="AQ29" s="1132">
        <v>589103907</v>
      </c>
      <c r="AR29" s="1132">
        <v>363682</v>
      </c>
      <c r="AS29" s="1132">
        <v>0</v>
      </c>
      <c r="AT29" s="1132">
        <v>0</v>
      </c>
      <c r="AU29" s="1132">
        <v>0</v>
      </c>
      <c r="AV29" s="1136">
        <v>589467589</v>
      </c>
      <c r="AW29" s="1136">
        <v>645692512</v>
      </c>
      <c r="AX29" s="1136">
        <v>184185</v>
      </c>
      <c r="AY29" s="1136">
        <v>589651774</v>
      </c>
      <c r="AZ29" s="1136">
        <v>645876697</v>
      </c>
      <c r="BA29" s="1136">
        <v>-2246835</v>
      </c>
      <c r="BB29" s="1136">
        <v>587404939</v>
      </c>
      <c r="BC29" s="1136">
        <v>643629862</v>
      </c>
    </row>
    <row r="30" spans="2:55">
      <c r="B30" s="164">
        <v>26</v>
      </c>
      <c r="C30" s="132" t="s">
        <v>61</v>
      </c>
      <c r="D30" s="1132">
        <v>6757312</v>
      </c>
      <c r="E30" s="1132">
        <v>7813109</v>
      </c>
      <c r="F30" s="1132">
        <v>2016378</v>
      </c>
      <c r="G30" s="138">
        <f>図7!V30</f>
        <v>1061791</v>
      </c>
      <c r="H30" s="138">
        <f>図7!S30</f>
        <v>0</v>
      </c>
      <c r="I30" s="138">
        <f>図7!T30</f>
        <v>0</v>
      </c>
      <c r="J30" s="1132">
        <v>4105766</v>
      </c>
      <c r="K30" s="1132">
        <v>12653179</v>
      </c>
      <c r="L30" s="1132">
        <v>563129</v>
      </c>
      <c r="M30" s="1132">
        <v>5708901</v>
      </c>
      <c r="N30" s="1133">
        <v>1225332</v>
      </c>
      <c r="O30" s="1132">
        <v>485033</v>
      </c>
      <c r="P30" s="1132">
        <v>4377582</v>
      </c>
      <c r="Q30" s="1132">
        <v>1184653</v>
      </c>
      <c r="R30" s="1132">
        <v>397446</v>
      </c>
      <c r="S30" s="1132">
        <v>3515522</v>
      </c>
      <c r="T30" s="1132">
        <v>4689486</v>
      </c>
      <c r="U30" s="1132">
        <v>10067438</v>
      </c>
      <c r="V30" s="1132">
        <v>7016739</v>
      </c>
      <c r="W30" s="1132">
        <v>1061685</v>
      </c>
      <c r="X30" s="1132">
        <v>5743680</v>
      </c>
      <c r="Y30" s="1132">
        <v>34811396</v>
      </c>
      <c r="Z30" s="1132">
        <v>870011</v>
      </c>
      <c r="AA30" s="1132">
        <v>3704485</v>
      </c>
      <c r="AB30" s="1132">
        <v>32145975</v>
      </c>
      <c r="AC30" s="1132">
        <v>6201246</v>
      </c>
      <c r="AD30" s="1132">
        <v>1016121</v>
      </c>
      <c r="AE30" s="1132">
        <v>29967152</v>
      </c>
      <c r="AF30" s="1132">
        <v>5158788</v>
      </c>
      <c r="AG30" s="1132">
        <v>5872285</v>
      </c>
      <c r="AH30" s="1132">
        <v>5368710</v>
      </c>
      <c r="AI30" s="1132">
        <v>9059185</v>
      </c>
      <c r="AJ30" s="1132">
        <v>1239647</v>
      </c>
      <c r="AK30" s="1132">
        <v>6002584</v>
      </c>
      <c r="AL30" s="1132">
        <v>14541061</v>
      </c>
      <c r="AM30" s="1132">
        <v>597948</v>
      </c>
      <c r="AN30" s="1132">
        <v>1535947</v>
      </c>
      <c r="AO30" s="1134">
        <v>238536702</v>
      </c>
      <c r="AP30" s="1132">
        <v>3877151</v>
      </c>
      <c r="AQ30" s="1132">
        <v>100897354</v>
      </c>
      <c r="AR30" s="1132">
        <v>26320</v>
      </c>
      <c r="AS30" s="1132">
        <v>391218</v>
      </c>
      <c r="AT30" s="1132">
        <v>5548416</v>
      </c>
      <c r="AU30" s="1132">
        <v>616511</v>
      </c>
      <c r="AV30" s="1136">
        <v>111356970</v>
      </c>
      <c r="AW30" s="1136">
        <v>349893672</v>
      </c>
      <c r="AX30" s="1136">
        <v>128949179</v>
      </c>
      <c r="AY30" s="1136">
        <v>240306149</v>
      </c>
      <c r="AZ30" s="1136">
        <v>478842851</v>
      </c>
      <c r="BA30" s="1136">
        <v>-97454902</v>
      </c>
      <c r="BB30" s="1136">
        <v>142851247</v>
      </c>
      <c r="BC30" s="1136">
        <v>381387949</v>
      </c>
    </row>
    <row r="31" spans="2:55">
      <c r="B31" s="164">
        <v>27</v>
      </c>
      <c r="C31" s="132" t="s">
        <v>62</v>
      </c>
      <c r="D31" s="1132">
        <v>413213</v>
      </c>
      <c r="E31" s="1132">
        <v>147454</v>
      </c>
      <c r="F31" s="1132">
        <v>104105</v>
      </c>
      <c r="G31" s="138">
        <f>図7!V31</f>
        <v>172195</v>
      </c>
      <c r="H31" s="138">
        <f>図7!S31</f>
        <v>0</v>
      </c>
      <c r="I31" s="138">
        <f>図7!T31</f>
        <v>0</v>
      </c>
      <c r="J31" s="1132">
        <v>130762</v>
      </c>
      <c r="K31" s="1132">
        <v>1392971</v>
      </c>
      <c r="L31" s="1132">
        <v>223135</v>
      </c>
      <c r="M31" s="1132">
        <v>729819</v>
      </c>
      <c r="N31" s="1133">
        <v>1669969</v>
      </c>
      <c r="O31" s="1132">
        <v>46429</v>
      </c>
      <c r="P31" s="1132">
        <v>606202</v>
      </c>
      <c r="Q31" s="1132">
        <v>270507</v>
      </c>
      <c r="R31" s="1132">
        <v>172114</v>
      </c>
      <c r="S31" s="1132">
        <v>1481205</v>
      </c>
      <c r="T31" s="1132">
        <v>2966139</v>
      </c>
      <c r="U31" s="1132">
        <v>6846878</v>
      </c>
      <c r="V31" s="1132">
        <v>1698055</v>
      </c>
      <c r="W31" s="1132">
        <v>426178</v>
      </c>
      <c r="X31" s="1132">
        <v>860465</v>
      </c>
      <c r="Y31" s="1132">
        <v>8582773</v>
      </c>
      <c r="Z31" s="1132">
        <v>1045519</v>
      </c>
      <c r="AA31" s="1132">
        <v>1818359</v>
      </c>
      <c r="AB31" s="1132">
        <v>28364807</v>
      </c>
      <c r="AC31" s="1132">
        <v>16441351</v>
      </c>
      <c r="AD31" s="1132">
        <v>718755</v>
      </c>
      <c r="AE31" s="1132">
        <v>4487971</v>
      </c>
      <c r="AF31" s="1132">
        <v>26951414</v>
      </c>
      <c r="AG31" s="1132">
        <v>8012185</v>
      </c>
      <c r="AH31" s="1132">
        <v>9652140</v>
      </c>
      <c r="AI31" s="1132">
        <v>8079752</v>
      </c>
      <c r="AJ31" s="1132">
        <v>3186935</v>
      </c>
      <c r="AK31" s="1132">
        <v>31742987</v>
      </c>
      <c r="AL31" s="1132">
        <v>10278088</v>
      </c>
      <c r="AM31" s="1132">
        <v>0</v>
      </c>
      <c r="AN31" s="1132">
        <v>861382</v>
      </c>
      <c r="AO31" s="1134">
        <v>180582213</v>
      </c>
      <c r="AP31" s="1132">
        <v>1709691</v>
      </c>
      <c r="AQ31" s="1132">
        <v>91566281</v>
      </c>
      <c r="AR31" s="1132">
        <v>402463</v>
      </c>
      <c r="AS31" s="1132">
        <v>10995863</v>
      </c>
      <c r="AT31" s="1132">
        <v>46359393</v>
      </c>
      <c r="AU31" s="1132">
        <v>-92309</v>
      </c>
      <c r="AV31" s="1136">
        <v>150941382</v>
      </c>
      <c r="AW31" s="1136">
        <v>331523595</v>
      </c>
      <c r="AX31" s="1136">
        <v>1794839</v>
      </c>
      <c r="AY31" s="1136">
        <v>152736221</v>
      </c>
      <c r="AZ31" s="1136">
        <v>333318434</v>
      </c>
      <c r="BA31" s="1136">
        <v>-107572809</v>
      </c>
      <c r="BB31" s="1136">
        <v>45163412</v>
      </c>
      <c r="BC31" s="1136">
        <v>225745625</v>
      </c>
    </row>
    <row r="32" spans="2:55">
      <c r="B32" s="164">
        <v>28</v>
      </c>
      <c r="C32" s="132" t="s">
        <v>5</v>
      </c>
      <c r="D32" s="1132">
        <v>0</v>
      </c>
      <c r="E32" s="1132">
        <v>0</v>
      </c>
      <c r="F32" s="1132">
        <v>0</v>
      </c>
      <c r="G32" s="138">
        <f>図7!V32</f>
        <v>0</v>
      </c>
      <c r="H32" s="138">
        <f>図7!S32</f>
        <v>0</v>
      </c>
      <c r="I32" s="138">
        <f>図7!T32</f>
        <v>0</v>
      </c>
      <c r="J32" s="1132">
        <v>0</v>
      </c>
      <c r="K32" s="1132">
        <v>0</v>
      </c>
      <c r="L32" s="1132">
        <v>0</v>
      </c>
      <c r="M32" s="1132">
        <v>0</v>
      </c>
      <c r="N32" s="1133">
        <v>0</v>
      </c>
      <c r="O32" s="1132">
        <v>0</v>
      </c>
      <c r="P32" s="1132">
        <v>0</v>
      </c>
      <c r="Q32" s="1132">
        <v>0</v>
      </c>
      <c r="R32" s="1132">
        <v>0</v>
      </c>
      <c r="S32" s="1132">
        <v>0</v>
      </c>
      <c r="T32" s="1132">
        <v>0</v>
      </c>
      <c r="U32" s="1132">
        <v>0</v>
      </c>
      <c r="V32" s="1132">
        <v>0</v>
      </c>
      <c r="W32" s="1132">
        <v>0</v>
      </c>
      <c r="X32" s="1132">
        <v>0</v>
      </c>
      <c r="Y32" s="1132">
        <v>0</v>
      </c>
      <c r="Z32" s="1132">
        <v>0</v>
      </c>
      <c r="AA32" s="1132">
        <v>0</v>
      </c>
      <c r="AB32" s="1132">
        <v>0</v>
      </c>
      <c r="AC32" s="1132">
        <v>0</v>
      </c>
      <c r="AD32" s="1132">
        <v>0</v>
      </c>
      <c r="AE32" s="1132">
        <v>0</v>
      </c>
      <c r="AF32" s="1132">
        <v>0</v>
      </c>
      <c r="AG32" s="1132">
        <v>0</v>
      </c>
      <c r="AH32" s="1132">
        <v>0</v>
      </c>
      <c r="AI32" s="1132">
        <v>0</v>
      </c>
      <c r="AJ32" s="1132">
        <v>0</v>
      </c>
      <c r="AK32" s="1132">
        <v>0</v>
      </c>
      <c r="AL32" s="1132">
        <v>0</v>
      </c>
      <c r="AM32" s="1132">
        <v>0</v>
      </c>
      <c r="AN32" s="1132">
        <v>9615541</v>
      </c>
      <c r="AO32" s="1134">
        <v>9615541</v>
      </c>
      <c r="AP32" s="1132">
        <v>0</v>
      </c>
      <c r="AQ32" s="1132">
        <v>10278175</v>
      </c>
      <c r="AR32" s="1132">
        <v>381031286</v>
      </c>
      <c r="AS32" s="1132">
        <v>0</v>
      </c>
      <c r="AT32" s="1132">
        <v>0</v>
      </c>
      <c r="AU32" s="1132">
        <v>0</v>
      </c>
      <c r="AV32" s="1136">
        <v>391309461</v>
      </c>
      <c r="AW32" s="1136">
        <v>400925002</v>
      </c>
      <c r="AX32" s="1136">
        <v>0</v>
      </c>
      <c r="AY32" s="1136">
        <v>391309461</v>
      </c>
      <c r="AZ32" s="1136">
        <v>400925002</v>
      </c>
      <c r="BA32" s="1136">
        <v>0</v>
      </c>
      <c r="BB32" s="1136">
        <v>391309461</v>
      </c>
      <c r="BC32" s="1136">
        <v>400925002</v>
      </c>
    </row>
    <row r="33" spans="2:55">
      <c r="B33" s="164">
        <v>29</v>
      </c>
      <c r="C33" s="132" t="s">
        <v>63</v>
      </c>
      <c r="D33" s="1132">
        <v>16683</v>
      </c>
      <c r="E33" s="1132">
        <v>2325</v>
      </c>
      <c r="F33" s="1132">
        <v>128972</v>
      </c>
      <c r="G33" s="138">
        <f>図7!V33</f>
        <v>39107</v>
      </c>
      <c r="H33" s="138">
        <f>図7!S33</f>
        <v>0</v>
      </c>
      <c r="I33" s="138">
        <f>図7!T33</f>
        <v>0</v>
      </c>
      <c r="J33" s="1132">
        <v>30503</v>
      </c>
      <c r="K33" s="1132">
        <v>2748908</v>
      </c>
      <c r="L33" s="1132">
        <v>139916</v>
      </c>
      <c r="M33" s="1132">
        <v>513381</v>
      </c>
      <c r="N33" s="1133">
        <v>6680033</v>
      </c>
      <c r="O33" s="1132">
        <v>47283</v>
      </c>
      <c r="P33" s="1132">
        <v>1962612</v>
      </c>
      <c r="Q33" s="1132">
        <v>434849</v>
      </c>
      <c r="R33" s="1132">
        <v>468557</v>
      </c>
      <c r="S33" s="1132">
        <v>1116979</v>
      </c>
      <c r="T33" s="1132">
        <v>11056065</v>
      </c>
      <c r="U33" s="1132">
        <v>50523789</v>
      </c>
      <c r="V33" s="1132">
        <v>16145929</v>
      </c>
      <c r="W33" s="1132">
        <v>2820416</v>
      </c>
      <c r="X33" s="1132">
        <v>1415148</v>
      </c>
      <c r="Y33" s="1132">
        <v>858051</v>
      </c>
      <c r="Z33" s="1132">
        <v>2035451</v>
      </c>
      <c r="AA33" s="1132">
        <v>13461</v>
      </c>
      <c r="AB33" s="1132">
        <v>2016428</v>
      </c>
      <c r="AC33" s="1132">
        <v>124691</v>
      </c>
      <c r="AD33" s="1132">
        <v>633</v>
      </c>
      <c r="AE33" s="1132">
        <v>695452</v>
      </c>
      <c r="AF33" s="1132">
        <v>2722546</v>
      </c>
      <c r="AG33" s="1132">
        <v>3955</v>
      </c>
      <c r="AH33" s="1132">
        <v>207020</v>
      </c>
      <c r="AI33" s="1132">
        <v>81283</v>
      </c>
      <c r="AJ33" s="1132">
        <v>0</v>
      </c>
      <c r="AK33" s="1132">
        <v>628650</v>
      </c>
      <c r="AL33" s="1132">
        <v>190629</v>
      </c>
      <c r="AM33" s="1132">
        <v>0</v>
      </c>
      <c r="AN33" s="1132">
        <v>1205319</v>
      </c>
      <c r="AO33" s="1134">
        <v>107075024</v>
      </c>
      <c r="AP33" s="1132">
        <v>0</v>
      </c>
      <c r="AQ33" s="1132">
        <v>47101895</v>
      </c>
      <c r="AR33" s="1132">
        <v>227147035</v>
      </c>
      <c r="AS33" s="1132">
        <v>0</v>
      </c>
      <c r="AT33" s="1132">
        <v>0</v>
      </c>
      <c r="AU33" s="1132">
        <v>0</v>
      </c>
      <c r="AV33" s="1136">
        <v>274248930</v>
      </c>
      <c r="AW33" s="1136">
        <v>381323954</v>
      </c>
      <c r="AX33" s="1136">
        <v>17847</v>
      </c>
      <c r="AY33" s="1136">
        <v>274266777</v>
      </c>
      <c r="AZ33" s="1136">
        <v>381341801</v>
      </c>
      <c r="BA33" s="1136">
        <v>-4548244</v>
      </c>
      <c r="BB33" s="1136">
        <v>269718533</v>
      </c>
      <c r="BC33" s="1136">
        <v>376793557</v>
      </c>
    </row>
    <row r="34" spans="2:55">
      <c r="B34" s="164">
        <v>30</v>
      </c>
      <c r="C34" s="132" t="s">
        <v>64</v>
      </c>
      <c r="D34" s="1132">
        <v>7315</v>
      </c>
      <c r="E34" s="1132">
        <v>0</v>
      </c>
      <c r="F34" s="1132">
        <v>0</v>
      </c>
      <c r="G34" s="138">
        <f>図7!V34</f>
        <v>0</v>
      </c>
      <c r="H34" s="138">
        <f>図7!S34</f>
        <v>0</v>
      </c>
      <c r="I34" s="138">
        <f>図7!T34</f>
        <v>0</v>
      </c>
      <c r="J34" s="1132">
        <v>0</v>
      </c>
      <c r="K34" s="1132">
        <v>0</v>
      </c>
      <c r="L34" s="1132">
        <v>0</v>
      </c>
      <c r="M34" s="1132">
        <v>126</v>
      </c>
      <c r="N34" s="1133">
        <v>1831</v>
      </c>
      <c r="O34" s="1132">
        <v>0</v>
      </c>
      <c r="P34" s="1132">
        <v>0</v>
      </c>
      <c r="Q34" s="1132">
        <v>140</v>
      </c>
      <c r="R34" s="1132">
        <v>0</v>
      </c>
      <c r="S34" s="1132">
        <v>0</v>
      </c>
      <c r="T34" s="1132">
        <v>0</v>
      </c>
      <c r="U34" s="1132">
        <v>0</v>
      </c>
      <c r="V34" s="1132">
        <v>0</v>
      </c>
      <c r="W34" s="1132">
        <v>0</v>
      </c>
      <c r="X34" s="1132">
        <v>228</v>
      </c>
      <c r="Y34" s="1132">
        <v>338</v>
      </c>
      <c r="Z34" s="1132">
        <v>58</v>
      </c>
      <c r="AA34" s="1132">
        <v>1248</v>
      </c>
      <c r="AB34" s="1132">
        <v>14199</v>
      </c>
      <c r="AC34" s="1132">
        <v>8224</v>
      </c>
      <c r="AD34" s="1132">
        <v>517</v>
      </c>
      <c r="AE34" s="1132">
        <v>11305</v>
      </c>
      <c r="AF34" s="1132">
        <v>12572</v>
      </c>
      <c r="AG34" s="1132">
        <v>1214</v>
      </c>
      <c r="AH34" s="1132">
        <v>3092</v>
      </c>
      <c r="AI34" s="1132">
        <v>8951417</v>
      </c>
      <c r="AJ34" s="1132">
        <v>494</v>
      </c>
      <c r="AK34" s="1132">
        <v>1833</v>
      </c>
      <c r="AL34" s="1132">
        <v>15400</v>
      </c>
      <c r="AM34" s="1132">
        <v>0</v>
      </c>
      <c r="AN34" s="1132">
        <v>8163</v>
      </c>
      <c r="AO34" s="1134">
        <v>9039714</v>
      </c>
      <c r="AP34" s="1132">
        <v>3877180</v>
      </c>
      <c r="AQ34" s="1132">
        <v>131709715</v>
      </c>
      <c r="AR34" s="1132">
        <v>388560405</v>
      </c>
      <c r="AS34" s="1132">
        <v>0</v>
      </c>
      <c r="AT34" s="1132">
        <v>0</v>
      </c>
      <c r="AU34" s="1132">
        <v>0</v>
      </c>
      <c r="AV34" s="1136">
        <v>524147300</v>
      </c>
      <c r="AW34" s="1136">
        <v>533187014</v>
      </c>
      <c r="AX34" s="1136">
        <v>0</v>
      </c>
      <c r="AY34" s="1136">
        <v>524147300</v>
      </c>
      <c r="AZ34" s="1136">
        <v>533187014</v>
      </c>
      <c r="BA34" s="1136">
        <v>0</v>
      </c>
      <c r="BB34" s="1136">
        <v>524147300</v>
      </c>
      <c r="BC34" s="1136">
        <v>533187014</v>
      </c>
    </row>
    <row r="35" spans="2:55">
      <c r="B35" s="164">
        <v>31</v>
      </c>
      <c r="C35" s="132" t="s">
        <v>6</v>
      </c>
      <c r="D35" s="1132">
        <v>0</v>
      </c>
      <c r="E35" s="1132">
        <v>0</v>
      </c>
      <c r="F35" s="1132">
        <v>8374</v>
      </c>
      <c r="G35" s="138">
        <f>図7!V35</f>
        <v>64279</v>
      </c>
      <c r="H35" s="138">
        <f>図7!S35</f>
        <v>0</v>
      </c>
      <c r="I35" s="138">
        <f>図7!T35</f>
        <v>0</v>
      </c>
      <c r="J35" s="1132">
        <v>27262</v>
      </c>
      <c r="K35" s="1132">
        <v>328185</v>
      </c>
      <c r="L35" s="1132">
        <v>35754</v>
      </c>
      <c r="M35" s="1132">
        <v>104236</v>
      </c>
      <c r="N35" s="1133">
        <v>132967</v>
      </c>
      <c r="O35" s="1132">
        <v>6847</v>
      </c>
      <c r="P35" s="1132">
        <v>76097</v>
      </c>
      <c r="Q35" s="1132">
        <v>49751</v>
      </c>
      <c r="R35" s="1132">
        <v>5722</v>
      </c>
      <c r="S35" s="1132">
        <v>142739</v>
      </c>
      <c r="T35" s="1132">
        <v>515251</v>
      </c>
      <c r="U35" s="1132">
        <v>466488</v>
      </c>
      <c r="V35" s="1132">
        <v>131789</v>
      </c>
      <c r="W35" s="1132">
        <v>27278</v>
      </c>
      <c r="X35" s="1132">
        <v>78758</v>
      </c>
      <c r="Y35" s="1132">
        <v>771784</v>
      </c>
      <c r="Z35" s="1132">
        <v>90350</v>
      </c>
      <c r="AA35" s="1132">
        <v>389994</v>
      </c>
      <c r="AB35" s="1132">
        <v>375529</v>
      </c>
      <c r="AC35" s="1132">
        <v>850205</v>
      </c>
      <c r="AD35" s="1132">
        <v>120232</v>
      </c>
      <c r="AE35" s="1132">
        <v>406239</v>
      </c>
      <c r="AF35" s="1132">
        <v>254499</v>
      </c>
      <c r="AG35" s="1132">
        <v>144</v>
      </c>
      <c r="AH35" s="1132">
        <v>379269</v>
      </c>
      <c r="AI35" s="1132">
        <v>516522</v>
      </c>
      <c r="AJ35" s="1132">
        <v>0</v>
      </c>
      <c r="AK35" s="1132">
        <v>829140</v>
      </c>
      <c r="AL35" s="1132">
        <v>1783913</v>
      </c>
      <c r="AM35" s="1132">
        <v>0</v>
      </c>
      <c r="AN35" s="1132">
        <v>92813</v>
      </c>
      <c r="AO35" s="1134">
        <v>9062410</v>
      </c>
      <c r="AP35" s="1132">
        <v>0</v>
      </c>
      <c r="AQ35" s="1132">
        <v>37471554</v>
      </c>
      <c r="AR35" s="1132">
        <v>0</v>
      </c>
      <c r="AS35" s="1132">
        <v>0</v>
      </c>
      <c r="AT35" s="1132">
        <v>0</v>
      </c>
      <c r="AU35" s="1132">
        <v>0</v>
      </c>
      <c r="AV35" s="1136">
        <v>37471554</v>
      </c>
      <c r="AW35" s="1136">
        <v>46533964</v>
      </c>
      <c r="AX35" s="1136">
        <v>0</v>
      </c>
      <c r="AY35" s="1136">
        <v>37471554</v>
      </c>
      <c r="AZ35" s="1136">
        <v>46533964</v>
      </c>
      <c r="BA35" s="1136">
        <v>0</v>
      </c>
      <c r="BB35" s="1136">
        <v>37471554</v>
      </c>
      <c r="BC35" s="1136">
        <v>46533964</v>
      </c>
    </row>
    <row r="36" spans="2:55">
      <c r="B36" s="164">
        <v>32</v>
      </c>
      <c r="C36" s="132" t="s">
        <v>65</v>
      </c>
      <c r="D36" s="1132">
        <v>2963776</v>
      </c>
      <c r="E36" s="1132">
        <v>863944</v>
      </c>
      <c r="F36" s="1132">
        <v>864298</v>
      </c>
      <c r="G36" s="138">
        <f>図7!V36</f>
        <v>236154.69367653225</v>
      </c>
      <c r="H36" s="138">
        <f>図7!S36</f>
        <v>544.61794871794871</v>
      </c>
      <c r="I36" s="138">
        <f>図7!T36</f>
        <v>3983.6883747497882</v>
      </c>
      <c r="J36" s="1132">
        <v>610847</v>
      </c>
      <c r="K36" s="1132">
        <v>14545449</v>
      </c>
      <c r="L36" s="1132">
        <v>839819</v>
      </c>
      <c r="M36" s="1132">
        <v>3659508</v>
      </c>
      <c r="N36" s="1133">
        <v>3438115</v>
      </c>
      <c r="O36" s="1132">
        <v>345058</v>
      </c>
      <c r="P36" s="1132">
        <v>3496592</v>
      </c>
      <c r="Q36" s="1132">
        <v>1373855</v>
      </c>
      <c r="R36" s="1132">
        <v>496713</v>
      </c>
      <c r="S36" s="1132">
        <v>4675523</v>
      </c>
      <c r="T36" s="1132">
        <v>9554066</v>
      </c>
      <c r="U36" s="1132">
        <v>25239190</v>
      </c>
      <c r="V36" s="1132">
        <v>15440190</v>
      </c>
      <c r="W36" s="1132">
        <v>2112258</v>
      </c>
      <c r="X36" s="1132">
        <v>3793212</v>
      </c>
      <c r="Y36" s="1132">
        <v>53822511</v>
      </c>
      <c r="Z36" s="1132">
        <v>4629453</v>
      </c>
      <c r="AA36" s="1132">
        <v>5154607</v>
      </c>
      <c r="AB36" s="1132">
        <v>40571407</v>
      </c>
      <c r="AC36" s="1132">
        <v>33412349</v>
      </c>
      <c r="AD36" s="1132">
        <v>9025353</v>
      </c>
      <c r="AE36" s="1132">
        <v>54816150</v>
      </c>
      <c r="AF36" s="1132">
        <v>24742739</v>
      </c>
      <c r="AG36" s="1132">
        <v>13085528</v>
      </c>
      <c r="AH36" s="1132">
        <v>16166820</v>
      </c>
      <c r="AI36" s="1132">
        <v>26212624</v>
      </c>
      <c r="AJ36" s="1132">
        <v>3441159</v>
      </c>
      <c r="AK36" s="1132">
        <v>37788679</v>
      </c>
      <c r="AL36" s="1132">
        <v>14366639</v>
      </c>
      <c r="AM36" s="1132">
        <v>0</v>
      </c>
      <c r="AN36" s="1132">
        <v>1451945</v>
      </c>
      <c r="AO36" s="1134">
        <v>433241059</v>
      </c>
      <c r="AP36" s="1132">
        <v>611496</v>
      </c>
      <c r="AQ36" s="1132">
        <v>52310364</v>
      </c>
      <c r="AR36" s="1132">
        <v>0</v>
      </c>
      <c r="AS36" s="1132">
        <v>10255906</v>
      </c>
      <c r="AT36" s="1132">
        <v>11101222</v>
      </c>
      <c r="AU36" s="1132">
        <v>0</v>
      </c>
      <c r="AV36" s="1136">
        <v>74278988</v>
      </c>
      <c r="AW36" s="1136">
        <v>507520047</v>
      </c>
      <c r="AX36" s="1136">
        <v>6948484</v>
      </c>
      <c r="AY36" s="1136">
        <v>81227472</v>
      </c>
      <c r="AZ36" s="1136">
        <v>514468531</v>
      </c>
      <c r="BA36" s="1136">
        <v>-67063077</v>
      </c>
      <c r="BB36" s="1136">
        <v>14164395</v>
      </c>
      <c r="BC36" s="1136">
        <v>447405454</v>
      </c>
    </row>
    <row r="37" spans="2:55">
      <c r="B37" s="164">
        <v>33</v>
      </c>
      <c r="C37" s="132" t="s">
        <v>66</v>
      </c>
      <c r="D37" s="1132">
        <v>38907</v>
      </c>
      <c r="E37" s="1132">
        <v>0</v>
      </c>
      <c r="F37" s="1132">
        <v>15213</v>
      </c>
      <c r="G37" s="138">
        <f>図7!V37</f>
        <v>42019</v>
      </c>
      <c r="H37" s="138">
        <f>図7!S37</f>
        <v>0</v>
      </c>
      <c r="I37" s="138">
        <f>図7!T37</f>
        <v>0</v>
      </c>
      <c r="J37" s="1132">
        <v>2779</v>
      </c>
      <c r="K37" s="1132">
        <v>52885</v>
      </c>
      <c r="L37" s="1132">
        <v>4966</v>
      </c>
      <c r="M37" s="1132">
        <v>20346</v>
      </c>
      <c r="N37" s="1133">
        <v>8228</v>
      </c>
      <c r="O37" s="1132">
        <v>1184</v>
      </c>
      <c r="P37" s="1132">
        <v>10107</v>
      </c>
      <c r="Q37" s="1132">
        <v>7374</v>
      </c>
      <c r="R37" s="1132">
        <v>2757</v>
      </c>
      <c r="S37" s="1132">
        <v>18652</v>
      </c>
      <c r="T37" s="1132">
        <v>34079</v>
      </c>
      <c r="U37" s="1132">
        <v>102026</v>
      </c>
      <c r="V37" s="1132">
        <v>52398</v>
      </c>
      <c r="W37" s="1132">
        <v>8517</v>
      </c>
      <c r="X37" s="1132">
        <v>15198</v>
      </c>
      <c r="Y37" s="1132">
        <v>339579</v>
      </c>
      <c r="Z37" s="1132">
        <v>11422</v>
      </c>
      <c r="AA37" s="1132">
        <v>11562</v>
      </c>
      <c r="AB37" s="1132">
        <v>649018</v>
      </c>
      <c r="AC37" s="1132">
        <v>73864</v>
      </c>
      <c r="AD37" s="1132">
        <v>360656</v>
      </c>
      <c r="AE37" s="1132">
        <v>179775</v>
      </c>
      <c r="AF37" s="1132">
        <v>2347880</v>
      </c>
      <c r="AG37" s="1132">
        <v>104177</v>
      </c>
      <c r="AH37" s="1132">
        <v>321318</v>
      </c>
      <c r="AI37" s="1132">
        <v>8063752</v>
      </c>
      <c r="AJ37" s="1132">
        <v>158808</v>
      </c>
      <c r="AK37" s="1132">
        <v>499399</v>
      </c>
      <c r="AL37" s="1132">
        <v>4956600</v>
      </c>
      <c r="AM37" s="1132">
        <v>0</v>
      </c>
      <c r="AN37" s="1132">
        <v>118478</v>
      </c>
      <c r="AO37" s="1134">
        <v>18633923</v>
      </c>
      <c r="AP37" s="1132">
        <v>85693483</v>
      </c>
      <c r="AQ37" s="1132">
        <v>370369153</v>
      </c>
      <c r="AR37" s="1132">
        <v>0</v>
      </c>
      <c r="AS37" s="1132">
        <v>0</v>
      </c>
      <c r="AT37" s="1132">
        <v>0</v>
      </c>
      <c r="AU37" s="1132">
        <v>0</v>
      </c>
      <c r="AV37" s="1136">
        <v>456062636</v>
      </c>
      <c r="AW37" s="1136">
        <v>474696559</v>
      </c>
      <c r="AX37" s="1136">
        <v>61393690</v>
      </c>
      <c r="AY37" s="1136">
        <v>517456326</v>
      </c>
      <c r="AZ37" s="1136">
        <v>536090249</v>
      </c>
      <c r="BA37" s="1136">
        <v>-76715375</v>
      </c>
      <c r="BB37" s="1136">
        <v>440740951</v>
      </c>
      <c r="BC37" s="1136">
        <v>459374874</v>
      </c>
    </row>
    <row r="38" spans="2:55">
      <c r="B38" s="164">
        <v>34</v>
      </c>
      <c r="C38" s="132" t="s">
        <v>7</v>
      </c>
      <c r="D38" s="1132">
        <v>44445</v>
      </c>
      <c r="E38" s="1132">
        <v>24812</v>
      </c>
      <c r="F38" s="1132">
        <v>58636</v>
      </c>
      <c r="G38" s="138">
        <f>図7!V38</f>
        <v>34065</v>
      </c>
      <c r="H38" s="138">
        <f>図7!S38</f>
        <v>0</v>
      </c>
      <c r="I38" s="138">
        <f>図7!T38</f>
        <v>0</v>
      </c>
      <c r="J38" s="1132">
        <v>17044</v>
      </c>
      <c r="K38" s="1132">
        <v>228369</v>
      </c>
      <c r="L38" s="1132">
        <v>27019</v>
      </c>
      <c r="M38" s="1132">
        <v>81587</v>
      </c>
      <c r="N38" s="1133">
        <v>29177</v>
      </c>
      <c r="O38" s="1132">
        <v>1809</v>
      </c>
      <c r="P38" s="1132">
        <v>54312</v>
      </c>
      <c r="Q38" s="1132">
        <v>26867</v>
      </c>
      <c r="R38" s="1132">
        <v>8031</v>
      </c>
      <c r="S38" s="1132">
        <v>150097</v>
      </c>
      <c r="T38" s="1132">
        <v>303110</v>
      </c>
      <c r="U38" s="1132">
        <v>760052</v>
      </c>
      <c r="V38" s="1132">
        <v>135762</v>
      </c>
      <c r="W38" s="1132">
        <v>42267</v>
      </c>
      <c r="X38" s="1132">
        <v>85539</v>
      </c>
      <c r="Y38" s="1132">
        <v>277218</v>
      </c>
      <c r="Z38" s="1132">
        <v>33939</v>
      </c>
      <c r="AA38" s="1132">
        <v>199609</v>
      </c>
      <c r="AB38" s="1132">
        <v>2535526</v>
      </c>
      <c r="AC38" s="1132">
        <v>964768</v>
      </c>
      <c r="AD38" s="1132">
        <v>94019</v>
      </c>
      <c r="AE38" s="1132">
        <v>538496</v>
      </c>
      <c r="AF38" s="1132">
        <v>399911</v>
      </c>
      <c r="AG38" s="1132">
        <v>508948</v>
      </c>
      <c r="AH38" s="1132">
        <v>1065691</v>
      </c>
      <c r="AI38" s="1132">
        <v>1383710</v>
      </c>
      <c r="AJ38" s="1132">
        <v>190663</v>
      </c>
      <c r="AK38" s="1132">
        <v>601096</v>
      </c>
      <c r="AL38" s="1132">
        <v>838785</v>
      </c>
      <c r="AM38" s="1132">
        <v>0</v>
      </c>
      <c r="AN38" s="1132">
        <v>9705</v>
      </c>
      <c r="AO38" s="1134">
        <v>11755084</v>
      </c>
      <c r="AP38" s="1132">
        <v>0</v>
      </c>
      <c r="AQ38" s="1132">
        <v>0</v>
      </c>
      <c r="AR38" s="1132">
        <v>0</v>
      </c>
      <c r="AS38" s="1132">
        <v>0</v>
      </c>
      <c r="AT38" s="1132">
        <v>0</v>
      </c>
      <c r="AU38" s="1132">
        <v>0</v>
      </c>
      <c r="AV38" s="1136">
        <v>0</v>
      </c>
      <c r="AW38" s="1136">
        <v>11755084</v>
      </c>
      <c r="AX38" s="1136">
        <v>0</v>
      </c>
      <c r="AY38" s="1136">
        <v>0</v>
      </c>
      <c r="AZ38" s="1136">
        <v>11755084</v>
      </c>
      <c r="BA38" s="1136">
        <v>0</v>
      </c>
      <c r="BB38" s="1136">
        <v>0</v>
      </c>
      <c r="BC38" s="1136">
        <v>11755084</v>
      </c>
    </row>
    <row r="39" spans="2:55">
      <c r="B39" s="164">
        <v>35</v>
      </c>
      <c r="C39" s="132" t="s">
        <v>8</v>
      </c>
      <c r="D39" s="1132">
        <v>2547483</v>
      </c>
      <c r="E39" s="1132">
        <v>10456</v>
      </c>
      <c r="F39" s="1132">
        <v>1189437</v>
      </c>
      <c r="G39" s="138">
        <f>図7!V39</f>
        <v>134715.98335424342</v>
      </c>
      <c r="H39" s="138">
        <f>図7!S39</f>
        <v>0</v>
      </c>
      <c r="I39" s="138">
        <f>図7!T39</f>
        <v>470.0166457565669</v>
      </c>
      <c r="J39" s="1132">
        <v>86760</v>
      </c>
      <c r="K39" s="1132">
        <v>3857621</v>
      </c>
      <c r="L39" s="1132">
        <v>128706</v>
      </c>
      <c r="M39" s="1132">
        <v>744737</v>
      </c>
      <c r="N39" s="1133">
        <v>110109</v>
      </c>
      <c r="O39" s="1132">
        <v>75985</v>
      </c>
      <c r="P39" s="1132">
        <v>482498</v>
      </c>
      <c r="Q39" s="1132">
        <v>330144</v>
      </c>
      <c r="R39" s="1132">
        <v>37685</v>
      </c>
      <c r="S39" s="1132">
        <v>388192</v>
      </c>
      <c r="T39" s="1132">
        <v>1271154</v>
      </c>
      <c r="U39" s="1132">
        <v>659202</v>
      </c>
      <c r="V39" s="1132">
        <v>226523</v>
      </c>
      <c r="W39" s="1132">
        <v>120333</v>
      </c>
      <c r="X39" s="1132">
        <v>541988</v>
      </c>
      <c r="Y39" s="1132">
        <v>5491134</v>
      </c>
      <c r="Z39" s="1132">
        <v>205784</v>
      </c>
      <c r="AA39" s="1132">
        <v>610511</v>
      </c>
      <c r="AB39" s="1132">
        <v>3525684</v>
      </c>
      <c r="AC39" s="1132">
        <v>1050369</v>
      </c>
      <c r="AD39" s="1132">
        <v>1679382</v>
      </c>
      <c r="AE39" s="1132">
        <v>1892970</v>
      </c>
      <c r="AF39" s="1132">
        <v>2502837</v>
      </c>
      <c r="AG39" s="1132">
        <v>21326</v>
      </c>
      <c r="AH39" s="1132">
        <v>3946602</v>
      </c>
      <c r="AI39" s="1132">
        <v>1948139</v>
      </c>
      <c r="AJ39" s="1132">
        <v>105361</v>
      </c>
      <c r="AK39" s="1132">
        <v>1735721</v>
      </c>
      <c r="AL39" s="1132">
        <v>1207655</v>
      </c>
      <c r="AM39" s="1132">
        <v>0</v>
      </c>
      <c r="AN39" s="1132">
        <v>0</v>
      </c>
      <c r="AO39" s="1134">
        <v>38867674</v>
      </c>
      <c r="AP39" s="1132">
        <v>0</v>
      </c>
      <c r="AQ39" s="1132">
        <v>233624</v>
      </c>
      <c r="AR39" s="1132">
        <v>0</v>
      </c>
      <c r="AS39" s="1132">
        <v>0</v>
      </c>
      <c r="AT39" s="1132">
        <v>0</v>
      </c>
      <c r="AU39" s="1132">
        <v>0</v>
      </c>
      <c r="AV39" s="1136">
        <v>233624</v>
      </c>
      <c r="AW39" s="1136">
        <v>39101298</v>
      </c>
      <c r="AX39" s="1136">
        <v>998400</v>
      </c>
      <c r="AY39" s="1136">
        <v>1232024</v>
      </c>
      <c r="AZ39" s="1136">
        <v>40099698</v>
      </c>
      <c r="BA39" s="1136">
        <v>-5684694</v>
      </c>
      <c r="BB39" s="1136">
        <v>-4452670</v>
      </c>
      <c r="BC39" s="1136">
        <v>34415004</v>
      </c>
    </row>
    <row r="40" spans="2:55">
      <c r="B40" s="165">
        <v>36</v>
      </c>
      <c r="C40" s="166" t="s">
        <v>9</v>
      </c>
      <c r="D40" s="1149">
        <v>58485265</v>
      </c>
      <c r="E40" s="1149">
        <v>95158229</v>
      </c>
      <c r="F40" s="1149">
        <v>13972931</v>
      </c>
      <c r="G40" s="137">
        <f>図7!V40</f>
        <v>13689357.443726867</v>
      </c>
      <c r="H40" s="137">
        <f>図7!S40</f>
        <v>23631.595534465534</v>
      </c>
      <c r="I40" s="137">
        <f>図7!T40</f>
        <v>21628.96073866728</v>
      </c>
      <c r="J40" s="1149">
        <v>7998996</v>
      </c>
      <c r="K40" s="1149">
        <v>309239477</v>
      </c>
      <c r="L40" s="1149">
        <v>15832395</v>
      </c>
      <c r="M40" s="1149">
        <v>85235783</v>
      </c>
      <c r="N40" s="1150">
        <v>33787863</v>
      </c>
      <c r="O40" s="1149">
        <v>4799020</v>
      </c>
      <c r="P40" s="1149">
        <v>37760915</v>
      </c>
      <c r="Q40" s="1149">
        <v>42619080</v>
      </c>
      <c r="R40" s="1149">
        <v>13206937</v>
      </c>
      <c r="S40" s="1149">
        <v>70876230</v>
      </c>
      <c r="T40" s="1149">
        <v>158542545</v>
      </c>
      <c r="U40" s="1149">
        <v>385268031</v>
      </c>
      <c r="V40" s="1149">
        <v>385332172</v>
      </c>
      <c r="W40" s="1149">
        <v>34456905</v>
      </c>
      <c r="X40" s="1149">
        <v>65504933</v>
      </c>
      <c r="Y40" s="1149">
        <v>357568606</v>
      </c>
      <c r="Z40" s="1149">
        <v>31374783</v>
      </c>
      <c r="AA40" s="1149">
        <v>28210756</v>
      </c>
      <c r="AB40" s="1149">
        <v>215480136</v>
      </c>
      <c r="AC40" s="1149">
        <v>100098458</v>
      </c>
      <c r="AD40" s="1149">
        <v>79469538</v>
      </c>
      <c r="AE40" s="1149">
        <v>190432736</v>
      </c>
      <c r="AF40" s="1149">
        <v>88543413</v>
      </c>
      <c r="AG40" s="1149">
        <v>54976890</v>
      </c>
      <c r="AH40" s="1149">
        <v>76627282</v>
      </c>
      <c r="AI40" s="1149">
        <v>213842695</v>
      </c>
      <c r="AJ40" s="1149">
        <v>16712316</v>
      </c>
      <c r="AK40" s="1149">
        <v>175435929</v>
      </c>
      <c r="AL40" s="1149">
        <v>188965118</v>
      </c>
      <c r="AM40" s="1149">
        <v>11755084</v>
      </c>
      <c r="AN40" s="1149">
        <v>39938892</v>
      </c>
      <c r="AO40" s="1151">
        <v>3701244957</v>
      </c>
      <c r="AP40" s="1149">
        <v>133520110</v>
      </c>
      <c r="AQ40" s="1149">
        <v>2598120863</v>
      </c>
      <c r="AR40" s="1149">
        <v>1061535473</v>
      </c>
      <c r="AS40" s="1149">
        <v>359223585</v>
      </c>
      <c r="AT40" s="1149">
        <v>700938657</v>
      </c>
      <c r="AU40" s="1149">
        <v>41783148</v>
      </c>
      <c r="AV40" s="1153">
        <v>4895121836</v>
      </c>
      <c r="AW40" s="1153">
        <v>8596366793</v>
      </c>
      <c r="AX40" s="1153">
        <v>2687585540</v>
      </c>
      <c r="AY40" s="1153">
        <v>7582707376</v>
      </c>
      <c r="AZ40" s="1153">
        <v>11283952333</v>
      </c>
      <c r="BA40" s="1153">
        <v>-2934549555</v>
      </c>
      <c r="BB40" s="1153">
        <v>4648157821</v>
      </c>
      <c r="BC40" s="1153">
        <v>8349402778</v>
      </c>
    </row>
    <row r="41" spans="2:55">
      <c r="B41" s="164">
        <v>37</v>
      </c>
      <c r="C41" s="132" t="s">
        <v>10</v>
      </c>
      <c r="D41" s="1132">
        <v>203359</v>
      </c>
      <c r="E41" s="1132">
        <v>0</v>
      </c>
      <c r="F41" s="1132">
        <v>316754</v>
      </c>
      <c r="G41" s="137">
        <f>図7!V41</f>
        <v>989525.877263829</v>
      </c>
      <c r="H41" s="137">
        <f>図7!S41</f>
        <v>0</v>
      </c>
      <c r="I41" s="137">
        <f>図7!T41</f>
        <v>2872.1227361710162</v>
      </c>
      <c r="J41" s="1132">
        <v>873794</v>
      </c>
      <c r="K41" s="1132">
        <v>4724371</v>
      </c>
      <c r="L41" s="1132">
        <v>519251</v>
      </c>
      <c r="M41" s="1132">
        <v>1966815</v>
      </c>
      <c r="N41" s="1133">
        <v>1274740</v>
      </c>
      <c r="O41" s="1132">
        <v>158530</v>
      </c>
      <c r="P41" s="1132">
        <v>1228521</v>
      </c>
      <c r="Q41" s="1132">
        <v>797614</v>
      </c>
      <c r="R41" s="1132">
        <v>187572</v>
      </c>
      <c r="S41" s="1132">
        <v>2439216</v>
      </c>
      <c r="T41" s="1132">
        <v>4561357</v>
      </c>
      <c r="U41" s="1132">
        <v>10683868</v>
      </c>
      <c r="V41" s="1132">
        <v>3186239</v>
      </c>
      <c r="W41" s="1132">
        <v>672072</v>
      </c>
      <c r="X41" s="1132">
        <v>2545805</v>
      </c>
      <c r="Y41" s="1132">
        <v>10215124</v>
      </c>
      <c r="Z41" s="1132">
        <v>2582651</v>
      </c>
      <c r="AA41" s="1132">
        <v>2906575</v>
      </c>
      <c r="AB41" s="1132">
        <v>14168344</v>
      </c>
      <c r="AC41" s="1132">
        <v>10412422</v>
      </c>
      <c r="AD41" s="1132">
        <v>1081309</v>
      </c>
      <c r="AE41" s="1132">
        <v>6661680</v>
      </c>
      <c r="AF41" s="1132">
        <v>11115138</v>
      </c>
      <c r="AG41" s="1132">
        <v>5078197</v>
      </c>
      <c r="AH41" s="1132">
        <v>3409156</v>
      </c>
      <c r="AI41" s="1132">
        <v>7346278</v>
      </c>
      <c r="AJ41" s="1132">
        <v>1440890</v>
      </c>
      <c r="AK41" s="1132">
        <v>9142308</v>
      </c>
      <c r="AL41" s="1132">
        <v>10474022</v>
      </c>
      <c r="AM41" s="1132">
        <v>0</v>
      </c>
      <c r="AN41" s="1132">
        <v>153740</v>
      </c>
      <c r="AO41" s="1134">
        <v>133520110</v>
      </c>
      <c r="AP41" s="1127"/>
      <c r="AQ41" s="1127"/>
      <c r="AR41" s="1127"/>
      <c r="AS41" s="1127"/>
      <c r="AT41" s="1127"/>
      <c r="AU41" s="1127"/>
      <c r="AV41" s="1127"/>
      <c r="AW41" s="1127"/>
      <c r="AX41" s="1127"/>
      <c r="AY41" s="1127"/>
      <c r="AZ41" s="1127"/>
      <c r="BA41" s="1127"/>
      <c r="BB41" s="1127"/>
      <c r="BC41" s="1154"/>
    </row>
    <row r="42" spans="2:55">
      <c r="B42" s="164">
        <v>38</v>
      </c>
      <c r="C42" s="132" t="s">
        <v>24</v>
      </c>
      <c r="D42" s="1132">
        <v>20963743</v>
      </c>
      <c r="E42" s="1132">
        <v>9650547</v>
      </c>
      <c r="F42" s="1132">
        <v>7922707</v>
      </c>
      <c r="G42" s="138">
        <f>図7!V42</f>
        <v>9601885.4944291227</v>
      </c>
      <c r="H42" s="138">
        <f>図7!S42</f>
        <v>0</v>
      </c>
      <c r="I42" s="138">
        <f>図7!T42</f>
        <v>16791.505570877333</v>
      </c>
      <c r="J42" s="1132">
        <v>3570970</v>
      </c>
      <c r="K42" s="1132">
        <v>51776242</v>
      </c>
      <c r="L42" s="1132">
        <v>13361566</v>
      </c>
      <c r="M42" s="1132">
        <v>19401622</v>
      </c>
      <c r="N42" s="1133">
        <v>5282746</v>
      </c>
      <c r="O42" s="1132">
        <v>728166</v>
      </c>
      <c r="P42" s="1132">
        <v>13865311</v>
      </c>
      <c r="Q42" s="1132">
        <v>13571675</v>
      </c>
      <c r="R42" s="1132">
        <v>5942447</v>
      </c>
      <c r="S42" s="1132">
        <v>33217645</v>
      </c>
      <c r="T42" s="1132">
        <v>67863912</v>
      </c>
      <c r="U42" s="1132">
        <v>108434126</v>
      </c>
      <c r="V42" s="1132">
        <v>24727396</v>
      </c>
      <c r="W42" s="1132">
        <v>8950060</v>
      </c>
      <c r="X42" s="1132">
        <v>34972002</v>
      </c>
      <c r="Y42" s="1132">
        <v>226597438</v>
      </c>
      <c r="Z42" s="1132">
        <v>10069919</v>
      </c>
      <c r="AA42" s="1132">
        <v>20485927</v>
      </c>
      <c r="AB42" s="1132">
        <v>288420677</v>
      </c>
      <c r="AC42" s="1132">
        <v>93575808</v>
      </c>
      <c r="AD42" s="1132">
        <v>13808119</v>
      </c>
      <c r="AE42" s="1132">
        <v>106130364</v>
      </c>
      <c r="AF42" s="1132">
        <v>52960456</v>
      </c>
      <c r="AG42" s="1132">
        <v>189649887</v>
      </c>
      <c r="AH42" s="1132">
        <v>258860229</v>
      </c>
      <c r="AI42" s="1132">
        <v>244872032</v>
      </c>
      <c r="AJ42" s="1132">
        <v>23153635</v>
      </c>
      <c r="AK42" s="1132">
        <v>135088111</v>
      </c>
      <c r="AL42" s="1132">
        <v>110828259</v>
      </c>
      <c r="AM42" s="1132">
        <v>0</v>
      </c>
      <c r="AN42" s="1132">
        <v>925966</v>
      </c>
      <c r="AO42" s="1134">
        <v>2229248387</v>
      </c>
      <c r="AP42" s="1132"/>
      <c r="AQ42" s="1132"/>
      <c r="AR42" s="1132"/>
      <c r="AS42" s="1132"/>
      <c r="AT42" s="1132"/>
      <c r="AU42" s="1132"/>
      <c r="AV42" s="1132"/>
      <c r="AW42" s="1132"/>
      <c r="AX42" s="1132"/>
      <c r="AY42" s="1132"/>
      <c r="AZ42" s="1132"/>
      <c r="BA42" s="1132"/>
      <c r="BB42" s="1132"/>
      <c r="BC42" s="1155"/>
    </row>
    <row r="43" spans="2:55">
      <c r="B43" s="164">
        <v>39</v>
      </c>
      <c r="C43" s="132" t="s">
        <v>25</v>
      </c>
      <c r="D43" s="1132">
        <v>45429984</v>
      </c>
      <c r="E43" s="1132">
        <v>11846471</v>
      </c>
      <c r="F43" s="1132">
        <v>30043353</v>
      </c>
      <c r="G43" s="138">
        <f>図7!V43</f>
        <v>11787593.848146128</v>
      </c>
      <c r="H43" s="138">
        <f>図7!S43</f>
        <v>18674.890706512739</v>
      </c>
      <c r="I43" s="138">
        <f>図7!T43</f>
        <v>13249.261147359211</v>
      </c>
      <c r="J43" s="1132">
        <v>373413</v>
      </c>
      <c r="K43" s="1132">
        <v>44501796</v>
      </c>
      <c r="L43" s="1132">
        <v>1265653</v>
      </c>
      <c r="M43" s="1132">
        <v>8203335</v>
      </c>
      <c r="N43" s="1133">
        <v>4223043</v>
      </c>
      <c r="O43" s="1132">
        <v>522545</v>
      </c>
      <c r="P43" s="1132">
        <v>5481973</v>
      </c>
      <c r="Q43" s="1132">
        <v>8460744</v>
      </c>
      <c r="R43" s="1132">
        <v>646736</v>
      </c>
      <c r="S43" s="1132">
        <v>2808023</v>
      </c>
      <c r="T43" s="1132">
        <v>12761471</v>
      </c>
      <c r="U43" s="1132">
        <v>9556843</v>
      </c>
      <c r="V43" s="1132">
        <v>5166337</v>
      </c>
      <c r="W43" s="1132">
        <v>1535905</v>
      </c>
      <c r="X43" s="1132">
        <v>7103457</v>
      </c>
      <c r="Y43" s="1132">
        <v>12835414</v>
      </c>
      <c r="Z43" s="1132">
        <v>32961395</v>
      </c>
      <c r="AA43" s="1132">
        <v>16396699</v>
      </c>
      <c r="AB43" s="1132">
        <v>74695822</v>
      </c>
      <c r="AC43" s="1132">
        <v>114527410</v>
      </c>
      <c r="AD43" s="1132">
        <v>332622830</v>
      </c>
      <c r="AE43" s="1132">
        <v>36447980</v>
      </c>
      <c r="AF43" s="1132">
        <v>29331853</v>
      </c>
      <c r="AG43" s="1132">
        <v>0</v>
      </c>
      <c r="AH43" s="1132">
        <v>1264587</v>
      </c>
      <c r="AI43" s="1132">
        <v>34479750</v>
      </c>
      <c r="AJ43" s="1132">
        <v>617791</v>
      </c>
      <c r="AK43" s="1132">
        <v>53241176</v>
      </c>
      <c r="AL43" s="1132">
        <v>83034378</v>
      </c>
      <c r="AM43" s="1132">
        <v>0</v>
      </c>
      <c r="AN43" s="1132">
        <v>-10763531</v>
      </c>
      <c r="AO43" s="1134">
        <v>1023444154</v>
      </c>
      <c r="AP43" s="1132"/>
      <c r="AQ43" s="1132"/>
      <c r="AR43" s="1132"/>
      <c r="AS43" s="1132"/>
      <c r="AT43" s="1132"/>
      <c r="AU43" s="1132"/>
      <c r="AV43" s="1132"/>
      <c r="AW43" s="1132"/>
      <c r="AX43" s="1132"/>
      <c r="AY43" s="1132"/>
      <c r="AZ43" s="1132"/>
      <c r="BA43" s="1132"/>
      <c r="BB43" s="1132"/>
      <c r="BC43" s="1155"/>
    </row>
    <row r="44" spans="2:55">
      <c r="B44" s="164">
        <v>40</v>
      </c>
      <c r="C44" s="132" t="s">
        <v>26</v>
      </c>
      <c r="D44" s="1132">
        <v>31605970</v>
      </c>
      <c r="E44" s="1132">
        <v>9151952</v>
      </c>
      <c r="F44" s="1132">
        <v>2015759</v>
      </c>
      <c r="G44" s="138">
        <f>図7!V44</f>
        <v>3735024.7724926709</v>
      </c>
      <c r="H44" s="138">
        <f>図7!S44</f>
        <v>4384.5992336524869</v>
      </c>
      <c r="I44" s="138">
        <f>図7!T44</f>
        <v>8714.6282736766752</v>
      </c>
      <c r="J44" s="1132">
        <v>819491</v>
      </c>
      <c r="K44" s="1132">
        <v>21806503</v>
      </c>
      <c r="L44" s="1132">
        <v>1717295</v>
      </c>
      <c r="M44" s="1132">
        <v>4502709</v>
      </c>
      <c r="N44" s="1133">
        <v>3289113</v>
      </c>
      <c r="O44" s="1132">
        <v>391026</v>
      </c>
      <c r="P44" s="1132">
        <v>5873039</v>
      </c>
      <c r="Q44" s="1132">
        <v>7331251</v>
      </c>
      <c r="R44" s="1132">
        <v>1387589</v>
      </c>
      <c r="S44" s="1132">
        <v>5232680</v>
      </c>
      <c r="T44" s="1132">
        <v>15742584</v>
      </c>
      <c r="U44" s="1132">
        <v>26810791</v>
      </c>
      <c r="V44" s="1132">
        <v>6077415</v>
      </c>
      <c r="W44" s="1132">
        <v>2240247</v>
      </c>
      <c r="X44" s="1132">
        <v>6396340</v>
      </c>
      <c r="Y44" s="1132">
        <v>54667622</v>
      </c>
      <c r="Z44" s="1132">
        <v>19185435</v>
      </c>
      <c r="AA44" s="1132">
        <v>62522121</v>
      </c>
      <c r="AB44" s="1132">
        <v>46569119</v>
      </c>
      <c r="AC44" s="1132">
        <v>23767553</v>
      </c>
      <c r="AD44" s="1132">
        <v>186073321</v>
      </c>
      <c r="AE44" s="1132">
        <v>28918936</v>
      </c>
      <c r="AF44" s="1132">
        <v>36818687</v>
      </c>
      <c r="AG44" s="1132">
        <v>151120632</v>
      </c>
      <c r="AH44" s="1132">
        <v>34786654</v>
      </c>
      <c r="AI44" s="1132">
        <v>42307397</v>
      </c>
      <c r="AJ44" s="1132">
        <v>4559684</v>
      </c>
      <c r="AK44" s="1132">
        <v>63132048</v>
      </c>
      <c r="AL44" s="1132">
        <v>45405187</v>
      </c>
      <c r="AM44" s="1132">
        <v>0</v>
      </c>
      <c r="AN44" s="1132">
        <v>3777706</v>
      </c>
      <c r="AO44" s="1134">
        <v>959751980</v>
      </c>
      <c r="AP44" s="1132"/>
      <c r="AQ44" s="1132"/>
      <c r="AR44" s="1132"/>
      <c r="AS44" s="1132"/>
      <c r="AT44" s="1132"/>
      <c r="AU44" s="1132"/>
      <c r="AV44" s="1132"/>
      <c r="AW44" s="1132"/>
      <c r="AX44" s="1132"/>
      <c r="AY44" s="1132"/>
      <c r="AZ44" s="1132"/>
      <c r="BA44" s="1132"/>
      <c r="BB44" s="1132"/>
      <c r="BC44" s="1155"/>
    </row>
    <row r="45" spans="2:55">
      <c r="B45" s="164">
        <v>41</v>
      </c>
      <c r="C45" s="132" t="s">
        <v>29</v>
      </c>
      <c r="D45" s="1132">
        <v>8067316</v>
      </c>
      <c r="E45" s="1132">
        <v>2586076</v>
      </c>
      <c r="F45" s="1132">
        <v>607072</v>
      </c>
      <c r="G45" s="138">
        <f>図7!V45</f>
        <v>1040362.5639413823</v>
      </c>
      <c r="H45" s="138">
        <f>図7!S45</f>
        <v>1218.9145253692377</v>
      </c>
      <c r="I45" s="138">
        <f>図7!T45</f>
        <v>393.52153324848132</v>
      </c>
      <c r="J45" s="1132">
        <v>908565</v>
      </c>
      <c r="K45" s="1132">
        <v>100856113</v>
      </c>
      <c r="L45" s="1132">
        <v>1779107</v>
      </c>
      <c r="M45" s="1132">
        <v>2993875</v>
      </c>
      <c r="N45" s="1133">
        <v>1038544</v>
      </c>
      <c r="O45" s="1132">
        <v>135061</v>
      </c>
      <c r="P45" s="1132">
        <v>3283652</v>
      </c>
      <c r="Q45" s="1132">
        <v>2397161</v>
      </c>
      <c r="R45" s="1132">
        <v>1118870</v>
      </c>
      <c r="S45" s="1132">
        <v>3964969</v>
      </c>
      <c r="T45" s="1132">
        <v>4867698</v>
      </c>
      <c r="U45" s="1132">
        <v>9822566</v>
      </c>
      <c r="V45" s="1132">
        <v>3285021</v>
      </c>
      <c r="W45" s="1132">
        <v>724157</v>
      </c>
      <c r="X45" s="1132">
        <v>4168543</v>
      </c>
      <c r="Y45" s="1132">
        <v>21649394</v>
      </c>
      <c r="Z45" s="1132">
        <v>8141341</v>
      </c>
      <c r="AA45" s="1132">
        <v>3029379</v>
      </c>
      <c r="AB45" s="1132">
        <v>48087733</v>
      </c>
      <c r="AC45" s="1132">
        <v>7446822</v>
      </c>
      <c r="AD45" s="1132">
        <v>30730890</v>
      </c>
      <c r="AE45" s="1132">
        <v>14251308</v>
      </c>
      <c r="AF45" s="1132">
        <v>7004832</v>
      </c>
      <c r="AG45" s="1132">
        <v>99396</v>
      </c>
      <c r="AH45" s="1132">
        <v>1886159</v>
      </c>
      <c r="AI45" s="1132">
        <v>7520196</v>
      </c>
      <c r="AJ45" s="1132">
        <v>1323540</v>
      </c>
      <c r="AK45" s="1132">
        <v>11684117</v>
      </c>
      <c r="AL45" s="1132">
        <v>20708371</v>
      </c>
      <c r="AM45" s="1132">
        <v>0</v>
      </c>
      <c r="AN45" s="1132">
        <v>387600</v>
      </c>
      <c r="AO45" s="1134">
        <v>337597419</v>
      </c>
      <c r="AP45" s="1132"/>
      <c r="AQ45" s="1132"/>
      <c r="AR45" s="1132"/>
      <c r="AS45" s="1132"/>
      <c r="AT45" s="1132"/>
      <c r="AU45" s="1132"/>
      <c r="AV45" s="1132"/>
      <c r="AW45" s="1132"/>
      <c r="AX45" s="1132"/>
      <c r="AY45" s="1132"/>
      <c r="AZ45" s="1132"/>
      <c r="BA45" s="1132"/>
      <c r="BB45" s="1132"/>
      <c r="BC45" s="1155"/>
    </row>
    <row r="46" spans="2:55">
      <c r="B46" s="164">
        <v>42</v>
      </c>
      <c r="C46" s="132" t="s">
        <v>30</v>
      </c>
      <c r="D46" s="1132">
        <v>-2965158</v>
      </c>
      <c r="E46" s="1132">
        <v>-3855762</v>
      </c>
      <c r="F46" s="1132">
        <v>-1644943</v>
      </c>
      <c r="G46" s="138">
        <f>図7!V46</f>
        <v>0</v>
      </c>
      <c r="H46" s="138">
        <f>図7!S46</f>
        <v>0</v>
      </c>
      <c r="I46" s="138">
        <f>図7!T46</f>
        <v>0</v>
      </c>
      <c r="J46" s="1132">
        <v>0</v>
      </c>
      <c r="K46" s="1132">
        <v>-2216224</v>
      </c>
      <c r="L46" s="1132">
        <v>-5737</v>
      </c>
      <c r="M46" s="1132">
        <v>-11269</v>
      </c>
      <c r="N46" s="1133">
        <v>-1689</v>
      </c>
      <c r="O46" s="1132">
        <v>-158</v>
      </c>
      <c r="P46" s="1132">
        <v>-4531</v>
      </c>
      <c r="Q46" s="1132">
        <v>-6025</v>
      </c>
      <c r="R46" s="1132">
        <v>-2221</v>
      </c>
      <c r="S46" s="1132">
        <v>-10083</v>
      </c>
      <c r="T46" s="1132">
        <v>-19727</v>
      </c>
      <c r="U46" s="1132">
        <v>-37205</v>
      </c>
      <c r="V46" s="1132">
        <v>-7790</v>
      </c>
      <c r="W46" s="1132">
        <v>-3016</v>
      </c>
      <c r="X46" s="1132">
        <v>-13032</v>
      </c>
      <c r="Y46" s="1132">
        <v>-56810</v>
      </c>
      <c r="Z46" s="1132">
        <v>-394462</v>
      </c>
      <c r="AA46" s="1132">
        <v>-1506438</v>
      </c>
      <c r="AB46" s="1132">
        <v>-205671</v>
      </c>
      <c r="AC46" s="1132">
        <v>-1936523</v>
      </c>
      <c r="AD46" s="1132">
        <v>-156145</v>
      </c>
      <c r="AE46" s="1132">
        <v>-1455055</v>
      </c>
      <c r="AF46" s="1132">
        <v>-28754</v>
      </c>
      <c r="AG46" s="1132">
        <v>0</v>
      </c>
      <c r="AH46" s="1132">
        <v>-40510</v>
      </c>
      <c r="AI46" s="1132">
        <v>-17181334</v>
      </c>
      <c r="AJ46" s="1132">
        <v>-1273892</v>
      </c>
      <c r="AK46" s="1132">
        <v>-318235</v>
      </c>
      <c r="AL46" s="1132">
        <v>-40461</v>
      </c>
      <c r="AM46" s="1132">
        <v>0</v>
      </c>
      <c r="AN46" s="1132">
        <v>-5369</v>
      </c>
      <c r="AO46" s="1134">
        <v>-35404229</v>
      </c>
      <c r="AP46" s="1132"/>
      <c r="AQ46" s="1132"/>
      <c r="AR46" s="1132"/>
      <c r="AS46" s="1132"/>
      <c r="AT46" s="1132"/>
      <c r="AU46" s="1132"/>
      <c r="AV46" s="1132"/>
      <c r="AW46" s="1132"/>
      <c r="AX46" s="1132"/>
      <c r="AY46" s="1132"/>
      <c r="AZ46" s="1132"/>
      <c r="BA46" s="1132"/>
      <c r="BB46" s="1132"/>
      <c r="BC46" s="1155"/>
    </row>
    <row r="47" spans="2:55">
      <c r="B47" s="165">
        <v>49</v>
      </c>
      <c r="C47" s="166" t="s">
        <v>27</v>
      </c>
      <c r="D47" s="1149">
        <v>103305214</v>
      </c>
      <c r="E47" s="1149">
        <v>29379284</v>
      </c>
      <c r="F47" s="1149">
        <v>39260702</v>
      </c>
      <c r="G47" s="137">
        <f>図7!V47</f>
        <v>27154392.556273133</v>
      </c>
      <c r="H47" s="137">
        <f>図7!S47</f>
        <v>24278.404465534466</v>
      </c>
      <c r="I47" s="137">
        <f>図7!T47</f>
        <v>42021.039261332713</v>
      </c>
      <c r="J47" s="1149">
        <v>6546233</v>
      </c>
      <c r="K47" s="1149">
        <v>221448801</v>
      </c>
      <c r="L47" s="1149">
        <v>18637135</v>
      </c>
      <c r="M47" s="1149">
        <v>37057087</v>
      </c>
      <c r="N47" s="1150">
        <v>15106497</v>
      </c>
      <c r="O47" s="1149">
        <v>1935170</v>
      </c>
      <c r="P47" s="1149">
        <v>29727965</v>
      </c>
      <c r="Q47" s="1149">
        <v>32552420</v>
      </c>
      <c r="R47" s="1149">
        <v>9280993</v>
      </c>
      <c r="S47" s="1149">
        <v>47652450</v>
      </c>
      <c r="T47" s="1149">
        <v>105777295</v>
      </c>
      <c r="U47" s="1149">
        <v>165270989</v>
      </c>
      <c r="V47" s="1149">
        <v>42434618</v>
      </c>
      <c r="W47" s="1149">
        <v>14119425</v>
      </c>
      <c r="X47" s="1149">
        <v>55173115</v>
      </c>
      <c r="Y47" s="1149">
        <v>325908182</v>
      </c>
      <c r="Z47" s="1149">
        <v>72546279</v>
      </c>
      <c r="AA47" s="1149">
        <v>103834263</v>
      </c>
      <c r="AB47" s="1149">
        <v>471736024</v>
      </c>
      <c r="AC47" s="1149">
        <v>247793492</v>
      </c>
      <c r="AD47" s="1149">
        <v>564160324</v>
      </c>
      <c r="AE47" s="1149">
        <v>190955213</v>
      </c>
      <c r="AF47" s="1149">
        <v>137202212</v>
      </c>
      <c r="AG47" s="1149">
        <v>345948112</v>
      </c>
      <c r="AH47" s="1149">
        <v>300166275</v>
      </c>
      <c r="AI47" s="1149">
        <v>319344319</v>
      </c>
      <c r="AJ47" s="1149">
        <v>29821648</v>
      </c>
      <c r="AK47" s="1149">
        <v>271969525</v>
      </c>
      <c r="AL47" s="1149">
        <v>270409756</v>
      </c>
      <c r="AM47" s="1149">
        <v>0</v>
      </c>
      <c r="AN47" s="1149">
        <v>-5523888</v>
      </c>
      <c r="AO47" s="1151">
        <v>4648157821</v>
      </c>
      <c r="AP47" s="1132"/>
      <c r="AQ47" s="1132"/>
      <c r="AR47" s="1132"/>
      <c r="AS47" s="1132"/>
      <c r="AT47" s="1132"/>
      <c r="AU47" s="1132"/>
      <c r="AV47" s="1132"/>
      <c r="AW47" s="1132"/>
      <c r="AX47" s="1132"/>
      <c r="AY47" s="1132"/>
      <c r="AZ47" s="1132"/>
      <c r="BA47" s="1132"/>
      <c r="BB47" s="1132"/>
      <c r="BC47" s="1155"/>
    </row>
    <row r="48" spans="2:55">
      <c r="B48" s="159">
        <v>50</v>
      </c>
      <c r="C48" s="167" t="s">
        <v>23</v>
      </c>
      <c r="D48" s="1138">
        <v>161790479</v>
      </c>
      <c r="E48" s="1138">
        <v>124537513</v>
      </c>
      <c r="F48" s="1138">
        <v>53233633</v>
      </c>
      <c r="G48" s="139">
        <f>図7!V48</f>
        <v>40843750</v>
      </c>
      <c r="H48" s="139">
        <f>図7!S48</f>
        <v>47910</v>
      </c>
      <c r="I48" s="139">
        <f>図7!T48</f>
        <v>63650</v>
      </c>
      <c r="J48" s="1138">
        <v>14545229</v>
      </c>
      <c r="K48" s="1138">
        <v>530688278</v>
      </c>
      <c r="L48" s="1138">
        <v>34469530</v>
      </c>
      <c r="M48" s="1138">
        <v>122292870</v>
      </c>
      <c r="N48" s="1139">
        <v>48894360</v>
      </c>
      <c r="O48" s="1138">
        <v>6734190</v>
      </c>
      <c r="P48" s="1138">
        <v>67488880</v>
      </c>
      <c r="Q48" s="1138">
        <v>75171500</v>
      </c>
      <c r="R48" s="1138">
        <v>22487930</v>
      </c>
      <c r="S48" s="1138">
        <v>118528680</v>
      </c>
      <c r="T48" s="1138">
        <v>264319840</v>
      </c>
      <c r="U48" s="1138">
        <v>550539020</v>
      </c>
      <c r="V48" s="1138">
        <v>427766790</v>
      </c>
      <c r="W48" s="1138">
        <v>48576330</v>
      </c>
      <c r="X48" s="1138">
        <v>120678048</v>
      </c>
      <c r="Y48" s="1138">
        <v>683476788</v>
      </c>
      <c r="Z48" s="1138">
        <v>103921062</v>
      </c>
      <c r="AA48" s="1138">
        <v>132045019</v>
      </c>
      <c r="AB48" s="1138">
        <v>687216160</v>
      </c>
      <c r="AC48" s="1138">
        <v>347891950</v>
      </c>
      <c r="AD48" s="1138">
        <v>643629862</v>
      </c>
      <c r="AE48" s="1138">
        <v>381387949</v>
      </c>
      <c r="AF48" s="1138">
        <v>225745625</v>
      </c>
      <c r="AG48" s="1138">
        <v>400925002</v>
      </c>
      <c r="AH48" s="1138">
        <v>376793557</v>
      </c>
      <c r="AI48" s="1138">
        <v>533187014</v>
      </c>
      <c r="AJ48" s="1138">
        <v>46533964</v>
      </c>
      <c r="AK48" s="1138">
        <v>447405454</v>
      </c>
      <c r="AL48" s="1138">
        <v>459374874</v>
      </c>
      <c r="AM48" s="1138">
        <v>11755084</v>
      </c>
      <c r="AN48" s="1138">
        <v>34415004</v>
      </c>
      <c r="AO48" s="1140">
        <v>8349402778</v>
      </c>
      <c r="AP48" s="1155"/>
      <c r="AQ48" s="1155"/>
      <c r="AR48" s="1155"/>
      <c r="AS48" s="1155"/>
      <c r="AT48" s="1155"/>
      <c r="AU48" s="1155"/>
      <c r="AV48" s="1155"/>
      <c r="AW48" s="1155"/>
      <c r="AX48" s="1155"/>
      <c r="AY48" s="1155"/>
      <c r="AZ48" s="1155"/>
      <c r="BA48" s="1155"/>
      <c r="BB48" s="1155"/>
      <c r="BC48" s="1155"/>
    </row>
  </sheetData>
  <phoneticPr fontId="7"/>
  <pageMargins left="0.70866141732283472" right="0.70866141732283472" top="0.74803149606299213" bottom="0.74803149606299213" header="0.31496062992125984" footer="0.31496062992125984"/>
  <pageSetup paperSize="9" scale="6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pageSetUpPr fitToPage="1"/>
  </sheetPr>
  <dimension ref="B1:L21"/>
  <sheetViews>
    <sheetView zoomScale="50" zoomScaleNormal="50" zoomScalePageLayoutView="80" workbookViewId="0">
      <selection activeCell="X21" sqref="X21"/>
    </sheetView>
  </sheetViews>
  <sheetFormatPr defaultColWidth="9" defaultRowHeight="18.75"/>
  <cols>
    <col min="1" max="2" width="3.625" style="2" customWidth="1"/>
    <col min="3" max="3" width="4.625" style="2" customWidth="1"/>
    <col min="4" max="11" width="12.625" style="2" customWidth="1"/>
    <col min="12" max="13" width="3.625" style="2" customWidth="1"/>
    <col min="14" max="16384" width="9" style="2"/>
  </cols>
  <sheetData>
    <row r="1" spans="2:12" ht="24.95" customHeight="1"/>
    <row r="2" spans="2:12" ht="60" customHeight="1">
      <c r="B2" s="1400" t="s">
        <v>1040</v>
      </c>
    </row>
    <row r="3" spans="2:12" ht="60" customHeight="1">
      <c r="B3" s="1661" t="s">
        <v>166</v>
      </c>
      <c r="C3" s="1662"/>
      <c r="D3" s="1662"/>
      <c r="E3" s="1662"/>
      <c r="F3" s="1662"/>
      <c r="G3" s="1662"/>
      <c r="H3" s="1662"/>
      <c r="I3" s="1662"/>
      <c r="J3" s="1662"/>
      <c r="K3" s="1662"/>
      <c r="L3" s="1663"/>
    </row>
    <row r="4" spans="2:12" ht="39.950000000000003" customHeight="1">
      <c r="B4" s="15"/>
      <c r="C4" s="18"/>
      <c r="D4" s="18"/>
      <c r="E4" s="18"/>
      <c r="F4" s="18"/>
      <c r="G4" s="18"/>
      <c r="H4" s="18"/>
      <c r="I4" s="18"/>
      <c r="J4" s="18"/>
      <c r="K4" s="44" t="s">
        <v>165</v>
      </c>
      <c r="L4" s="16"/>
    </row>
    <row r="5" spans="2:12" ht="20.100000000000001" customHeight="1">
      <c r="B5" s="15"/>
      <c r="C5" s="47" t="s">
        <v>167</v>
      </c>
      <c r="D5" s="43"/>
      <c r="E5" s="43"/>
      <c r="F5" s="43"/>
      <c r="G5" s="43"/>
      <c r="H5" s="43"/>
      <c r="I5" s="43"/>
      <c r="J5" s="43"/>
      <c r="K5" s="44"/>
      <c r="L5" s="16"/>
    </row>
    <row r="6" spans="2:12" ht="39.950000000000003" customHeight="1">
      <c r="B6" s="15"/>
      <c r="C6" s="45"/>
      <c r="D6" s="18"/>
      <c r="E6" s="18"/>
      <c r="F6" s="18"/>
      <c r="G6" s="18"/>
      <c r="H6" s="18"/>
      <c r="I6" s="18"/>
      <c r="J6" s="18"/>
      <c r="K6" s="44"/>
      <c r="L6" s="16"/>
    </row>
    <row r="7" spans="2:12" ht="39.950000000000003" customHeight="1">
      <c r="B7" s="15"/>
      <c r="C7" s="1656" t="s">
        <v>275</v>
      </c>
      <c r="D7" s="1656"/>
      <c r="E7" s="1656"/>
      <c r="F7" s="1656"/>
      <c r="G7" s="1656"/>
      <c r="H7" s="1656"/>
      <c r="I7" s="1656"/>
      <c r="J7" s="1656"/>
      <c r="K7" s="1656"/>
      <c r="L7" s="16"/>
    </row>
    <row r="8" spans="2:12">
      <c r="B8" s="15"/>
      <c r="C8" s="18"/>
      <c r="D8" s="1657" t="s">
        <v>183</v>
      </c>
      <c r="E8" s="1657" t="s">
        <v>151</v>
      </c>
      <c r="F8" s="1657"/>
      <c r="G8" s="1657"/>
      <c r="H8" s="1657"/>
      <c r="I8" s="1657"/>
      <c r="J8" s="1657"/>
      <c r="K8" s="1657" t="s">
        <v>152</v>
      </c>
      <c r="L8" s="16"/>
    </row>
    <row r="9" spans="2:12" ht="35.25" customHeight="1">
      <c r="B9" s="15"/>
      <c r="C9" s="18"/>
      <c r="D9" s="1657"/>
      <c r="E9" s="49" t="s">
        <v>153</v>
      </c>
      <c r="F9" s="49" t="s">
        <v>154</v>
      </c>
      <c r="G9" s="49" t="s">
        <v>155</v>
      </c>
      <c r="H9" s="49" t="s">
        <v>170</v>
      </c>
      <c r="I9" s="49" t="s">
        <v>156</v>
      </c>
      <c r="J9" s="49" t="s">
        <v>122</v>
      </c>
      <c r="K9" s="1657"/>
      <c r="L9" s="16"/>
    </row>
    <row r="10" spans="2:12" ht="50.1" customHeight="1">
      <c r="B10" s="15"/>
      <c r="C10" s="18"/>
      <c r="D10" s="50" t="s">
        <v>157</v>
      </c>
      <c r="E10" s="50" t="s">
        <v>157</v>
      </c>
      <c r="F10" s="50" t="s">
        <v>157</v>
      </c>
      <c r="G10" s="50" t="s">
        <v>157</v>
      </c>
      <c r="H10" s="50" t="s">
        <v>157</v>
      </c>
      <c r="I10" s="50" t="s">
        <v>157</v>
      </c>
      <c r="J10" s="50" t="s">
        <v>157</v>
      </c>
      <c r="K10" s="50" t="s">
        <v>157</v>
      </c>
      <c r="L10" s="16"/>
    </row>
    <row r="11" spans="2:12" ht="39.950000000000003" customHeight="1">
      <c r="B11" s="15"/>
      <c r="C11" s="18"/>
      <c r="D11" s="18"/>
      <c r="E11" s="18"/>
      <c r="F11" s="18"/>
      <c r="G11" s="18"/>
      <c r="H11" s="18"/>
      <c r="I11" s="18"/>
      <c r="J11" s="18"/>
      <c r="K11" s="18"/>
      <c r="L11" s="16"/>
    </row>
    <row r="12" spans="2:12" ht="60" customHeight="1">
      <c r="B12" s="15"/>
      <c r="C12" s="1658" t="s">
        <v>274</v>
      </c>
      <c r="D12" s="1656"/>
      <c r="E12" s="1656"/>
      <c r="F12" s="1656"/>
      <c r="G12" s="1656"/>
      <c r="H12" s="1656"/>
      <c r="I12" s="1656"/>
      <c r="J12" s="1656"/>
      <c r="K12" s="1656"/>
      <c r="L12" s="16"/>
    </row>
    <row r="13" spans="2:12" ht="50.1" customHeight="1">
      <c r="B13" s="15"/>
      <c r="C13" s="18"/>
      <c r="D13" s="8"/>
      <c r="E13" s="1659" t="s">
        <v>158</v>
      </c>
      <c r="F13" s="1660"/>
      <c r="G13" s="1659" t="s">
        <v>159</v>
      </c>
      <c r="H13" s="1660"/>
      <c r="I13" s="1659" t="s">
        <v>160</v>
      </c>
      <c r="J13" s="1660"/>
      <c r="K13" s="18"/>
      <c r="L13" s="16"/>
    </row>
    <row r="14" spans="2:12" ht="39.950000000000003" customHeight="1">
      <c r="B14" s="15"/>
      <c r="C14" s="18"/>
      <c r="D14" s="8" t="s">
        <v>153</v>
      </c>
      <c r="E14" s="1608"/>
      <c r="F14" s="1655"/>
      <c r="G14" s="1608"/>
      <c r="H14" s="1655"/>
      <c r="I14" s="1608"/>
      <c r="J14" s="1655"/>
      <c r="K14" s="18"/>
      <c r="L14" s="16"/>
    </row>
    <row r="15" spans="2:12" ht="39.950000000000003" customHeight="1">
      <c r="B15" s="15"/>
      <c r="C15" s="18"/>
      <c r="D15" s="8" t="s">
        <v>154</v>
      </c>
      <c r="E15" s="1608"/>
      <c r="F15" s="1655"/>
      <c r="G15" s="1608"/>
      <c r="H15" s="1655"/>
      <c r="I15" s="1608"/>
      <c r="J15" s="1655"/>
      <c r="K15" s="18"/>
      <c r="L15" s="16"/>
    </row>
    <row r="16" spans="2:12" ht="39.950000000000003" customHeight="1">
      <c r="B16" s="15"/>
      <c r="C16" s="18"/>
      <c r="D16" s="8" t="s">
        <v>161</v>
      </c>
      <c r="E16" s="1608"/>
      <c r="F16" s="1655"/>
      <c r="G16" s="1608"/>
      <c r="H16" s="1655"/>
      <c r="I16" s="1608"/>
      <c r="J16" s="1655"/>
      <c r="K16" s="18"/>
      <c r="L16" s="16"/>
    </row>
    <row r="17" spans="2:12" ht="39.950000000000003" customHeight="1">
      <c r="B17" s="15"/>
      <c r="C17" s="18"/>
      <c r="D17" s="8" t="s">
        <v>171</v>
      </c>
      <c r="E17" s="1608"/>
      <c r="F17" s="1655"/>
      <c r="G17" s="1608"/>
      <c r="H17" s="1655"/>
      <c r="I17" s="1608"/>
      <c r="J17" s="1655"/>
      <c r="K17" s="18"/>
      <c r="L17" s="16"/>
    </row>
    <row r="18" spans="2:12" ht="39.950000000000003" customHeight="1">
      <c r="B18" s="15"/>
      <c r="C18" s="18"/>
      <c r="D18" s="8" t="s">
        <v>162</v>
      </c>
      <c r="E18" s="1608"/>
      <c r="F18" s="1655"/>
      <c r="G18" s="1608"/>
      <c r="H18" s="1655"/>
      <c r="I18" s="1608"/>
      <c r="J18" s="1655"/>
      <c r="K18" s="18"/>
      <c r="L18" s="16"/>
    </row>
    <row r="19" spans="2:12" ht="39.950000000000003" customHeight="1">
      <c r="B19" s="15"/>
      <c r="C19" s="18"/>
      <c r="D19" s="8" t="s">
        <v>163</v>
      </c>
      <c r="E19" s="1608"/>
      <c r="F19" s="1655"/>
      <c r="G19" s="1608"/>
      <c r="H19" s="1655"/>
      <c r="I19" s="1608"/>
      <c r="J19" s="1655"/>
      <c r="K19" s="18"/>
      <c r="L19" s="16"/>
    </row>
    <row r="20" spans="2:12" ht="39.950000000000003" customHeight="1">
      <c r="B20" s="15"/>
      <c r="C20" s="18"/>
      <c r="D20" s="18"/>
      <c r="E20" s="18"/>
      <c r="F20" s="18"/>
      <c r="G20" s="18"/>
      <c r="H20" s="18"/>
      <c r="I20" s="18"/>
      <c r="J20" s="18"/>
      <c r="K20" s="18"/>
      <c r="L20" s="16"/>
    </row>
    <row r="21" spans="2:12" ht="39.950000000000003" customHeight="1">
      <c r="B21" s="20"/>
      <c r="C21" s="43"/>
      <c r="D21" s="43"/>
      <c r="E21" s="43"/>
      <c r="F21" s="43"/>
      <c r="G21" s="43"/>
      <c r="H21" s="43"/>
      <c r="I21" s="43"/>
      <c r="J21" s="43"/>
      <c r="K21" s="46" t="s">
        <v>164</v>
      </c>
      <c r="L21" s="21"/>
    </row>
  </sheetData>
  <mergeCells count="27">
    <mergeCell ref="B3:L3"/>
    <mergeCell ref="E18:F18"/>
    <mergeCell ref="G18:H18"/>
    <mergeCell ref="I18:J18"/>
    <mergeCell ref="E19:F19"/>
    <mergeCell ref="G19:H19"/>
    <mergeCell ref="I19:J19"/>
    <mergeCell ref="E16:F16"/>
    <mergeCell ref="G16:H16"/>
    <mergeCell ref="I16:J16"/>
    <mergeCell ref="E17:F17"/>
    <mergeCell ref="G17:H17"/>
    <mergeCell ref="I17:J17"/>
    <mergeCell ref="E14:F14"/>
    <mergeCell ref="G14:H14"/>
    <mergeCell ref="I14:J14"/>
    <mergeCell ref="E15:F15"/>
    <mergeCell ref="G15:H15"/>
    <mergeCell ref="I15:J15"/>
    <mergeCell ref="C7:K7"/>
    <mergeCell ref="D8:D9"/>
    <mergeCell ref="E8:J8"/>
    <mergeCell ref="K8:K9"/>
    <mergeCell ref="C12:K12"/>
    <mergeCell ref="E13:F13"/>
    <mergeCell ref="G13:H13"/>
    <mergeCell ref="I13:J13"/>
  </mergeCells>
  <phoneticPr fontId="7"/>
  <printOptions horizontalCentered="1"/>
  <pageMargins left="0.70866141732283472" right="0.70866141732283472" top="0.74803149606299213" bottom="0.74803149606299213" header="0.51181102362204722" footer="0.51181102362204722"/>
  <pageSetup paperSize="9" scale="68"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T20"/>
  <sheetViews>
    <sheetView zoomScale="90" zoomScaleNormal="90" zoomScalePageLayoutView="90" workbookViewId="0">
      <selection activeCell="J21" sqref="J21"/>
    </sheetView>
  </sheetViews>
  <sheetFormatPr defaultColWidth="8.875" defaultRowHeight="20.100000000000001" customHeight="1"/>
  <cols>
    <col min="1" max="1" width="2.625" style="51" customWidth="1"/>
    <col min="2" max="2" width="9.125" style="51" bestFit="1" customWidth="1"/>
    <col min="3" max="3" width="9.875" style="52" bestFit="1" customWidth="1"/>
    <col min="4" max="5" width="8.625" style="52" customWidth="1"/>
    <col min="6" max="9" width="8.625" style="51" customWidth="1"/>
    <col min="10" max="10" width="10.625" style="51" customWidth="1"/>
    <col min="11" max="11" width="20.625" style="51" customWidth="1"/>
    <col min="12" max="12" width="17.625" style="51" customWidth="1"/>
    <col min="13" max="18" width="8.625" style="51" customWidth="1"/>
    <col min="19" max="19" width="10.625" style="51" customWidth="1"/>
    <col min="20" max="20" width="3.625" style="51" customWidth="1"/>
    <col min="21" max="21" width="6.625" style="51" customWidth="1"/>
    <col min="22" max="22" width="7.625" style="51" bestFit="1" customWidth="1"/>
    <col min="23" max="16384" width="8.875" style="51"/>
  </cols>
  <sheetData>
    <row r="2" spans="2:20" s="1401" customFormat="1" ht="39.950000000000003" customHeight="1">
      <c r="B2" s="1401" t="s">
        <v>1051</v>
      </c>
      <c r="C2" s="1402"/>
      <c r="D2" s="1402"/>
      <c r="E2" s="1402"/>
      <c r="L2" s="1401" t="s">
        <v>1052</v>
      </c>
    </row>
    <row r="3" spans="2:20" ht="20.100000000000001" customHeight="1">
      <c r="B3" s="1664" t="s">
        <v>117</v>
      </c>
      <c r="C3" s="1666" t="s">
        <v>182</v>
      </c>
      <c r="D3" s="1668" t="s">
        <v>118</v>
      </c>
      <c r="E3" s="1669"/>
      <c r="F3" s="1669"/>
      <c r="G3" s="1669"/>
      <c r="H3" s="1669"/>
      <c r="I3" s="1670"/>
      <c r="J3" s="1671" t="s">
        <v>119</v>
      </c>
      <c r="L3" s="1664" t="s">
        <v>117</v>
      </c>
      <c r="M3" s="1669" t="s">
        <v>1008</v>
      </c>
      <c r="N3" s="1669"/>
      <c r="O3" s="1669"/>
      <c r="P3" s="1669"/>
      <c r="Q3" s="1669"/>
      <c r="R3" s="1670"/>
      <c r="S3" s="1671" t="s">
        <v>1009</v>
      </c>
    </row>
    <row r="4" spans="2:20" ht="20.100000000000001" customHeight="1">
      <c r="B4" s="1665"/>
      <c r="C4" s="1667"/>
      <c r="D4" s="186" t="s">
        <v>168</v>
      </c>
      <c r="E4" s="55" t="s">
        <v>169</v>
      </c>
      <c r="F4" s="55" t="s">
        <v>120</v>
      </c>
      <c r="G4" s="55" t="s">
        <v>121</v>
      </c>
      <c r="H4" s="55" t="s">
        <v>172</v>
      </c>
      <c r="I4" s="1038" t="s">
        <v>122</v>
      </c>
      <c r="J4" s="1672"/>
      <c r="L4" s="1665"/>
      <c r="M4" s="1038" t="s">
        <v>168</v>
      </c>
      <c r="N4" s="55" t="s">
        <v>169</v>
      </c>
      <c r="O4" s="55" t="s">
        <v>120</v>
      </c>
      <c r="P4" s="55" t="s">
        <v>121</v>
      </c>
      <c r="Q4" s="55" t="s">
        <v>172</v>
      </c>
      <c r="R4" s="1038" t="s">
        <v>122</v>
      </c>
      <c r="S4" s="1672"/>
    </row>
    <row r="5" spans="2:20" ht="20.100000000000001" customHeight="1">
      <c r="B5" s="53" t="s">
        <v>123</v>
      </c>
      <c r="C5" s="1160">
        <v>31</v>
      </c>
      <c r="D5" s="1161">
        <v>1.55</v>
      </c>
      <c r="E5" s="1162">
        <v>0</v>
      </c>
      <c r="F5" s="1162">
        <v>3.875</v>
      </c>
      <c r="G5" s="1162">
        <v>3.875</v>
      </c>
      <c r="H5" s="1162">
        <v>0</v>
      </c>
      <c r="I5" s="1163">
        <v>0</v>
      </c>
      <c r="J5" s="1164">
        <v>21.7</v>
      </c>
      <c r="K5" s="52"/>
      <c r="L5" s="1121" t="s">
        <v>123</v>
      </c>
      <c r="M5" s="1164">
        <f>D5/$C5</f>
        <v>0.05</v>
      </c>
      <c r="N5" s="1164">
        <f t="shared" ref="N5:S5" si="0">E5/$C5</f>
        <v>0</v>
      </c>
      <c r="O5" s="1164">
        <f t="shared" si="0"/>
        <v>0.125</v>
      </c>
      <c r="P5" s="1164">
        <f t="shared" si="0"/>
        <v>0.125</v>
      </c>
      <c r="Q5" s="1164">
        <f t="shared" si="0"/>
        <v>0</v>
      </c>
      <c r="R5" s="1164">
        <f t="shared" si="0"/>
        <v>0</v>
      </c>
      <c r="S5" s="1164">
        <f t="shared" si="0"/>
        <v>0.7</v>
      </c>
      <c r="T5" s="57"/>
    </row>
    <row r="6" spans="2:20" ht="20.100000000000001" customHeight="1">
      <c r="B6" s="53" t="s">
        <v>124</v>
      </c>
      <c r="C6" s="1160">
        <v>96</v>
      </c>
      <c r="D6" s="1161">
        <v>0</v>
      </c>
      <c r="E6" s="1162">
        <v>0</v>
      </c>
      <c r="F6" s="1162">
        <v>0</v>
      </c>
      <c r="G6" s="1162">
        <v>0</v>
      </c>
      <c r="H6" s="1162">
        <v>0</v>
      </c>
      <c r="I6" s="1163">
        <v>0</v>
      </c>
      <c r="J6" s="1162">
        <v>96</v>
      </c>
      <c r="K6" s="52"/>
      <c r="L6" s="53" t="s">
        <v>124</v>
      </c>
      <c r="M6" s="1162">
        <f t="shared" ref="M6:M15" si="1">D6/$C6</f>
        <v>0</v>
      </c>
      <c r="N6" s="1162">
        <f t="shared" ref="N6:N15" si="2">E6/$C6</f>
        <v>0</v>
      </c>
      <c r="O6" s="1162">
        <f t="shared" ref="O6:O15" si="3">F6/$C6</f>
        <v>0</v>
      </c>
      <c r="P6" s="1162">
        <f t="shared" ref="P6:P15" si="4">G6/$C6</f>
        <v>0</v>
      </c>
      <c r="Q6" s="1162">
        <f t="shared" ref="Q6:Q15" si="5">H6/$C6</f>
        <v>0</v>
      </c>
      <c r="R6" s="1162">
        <f t="shared" ref="R6:R15" si="6">I6/$C6</f>
        <v>0</v>
      </c>
      <c r="S6" s="1162">
        <f t="shared" ref="S6:S15" si="7">J6/$C6</f>
        <v>1</v>
      </c>
      <c r="T6" s="57"/>
    </row>
    <row r="7" spans="2:20" ht="20.100000000000001" customHeight="1">
      <c r="B7" s="53" t="s">
        <v>125</v>
      </c>
      <c r="C7" s="1160">
        <v>240</v>
      </c>
      <c r="D7" s="1161">
        <v>0</v>
      </c>
      <c r="E7" s="1162">
        <v>72</v>
      </c>
      <c r="F7" s="1162">
        <v>28.8</v>
      </c>
      <c r="G7" s="1162">
        <v>43.2</v>
      </c>
      <c r="H7" s="1162">
        <v>0</v>
      </c>
      <c r="I7" s="1163">
        <v>0</v>
      </c>
      <c r="J7" s="1162">
        <v>96</v>
      </c>
      <c r="K7" s="52"/>
      <c r="L7" s="53" t="s">
        <v>125</v>
      </c>
      <c r="M7" s="1162">
        <f t="shared" si="1"/>
        <v>0</v>
      </c>
      <c r="N7" s="1162">
        <f t="shared" si="2"/>
        <v>0.3</v>
      </c>
      <c r="O7" s="1162">
        <f t="shared" si="3"/>
        <v>0.12000000000000001</v>
      </c>
      <c r="P7" s="1162">
        <f t="shared" si="4"/>
        <v>0.18000000000000002</v>
      </c>
      <c r="Q7" s="1162">
        <f t="shared" si="5"/>
        <v>0</v>
      </c>
      <c r="R7" s="1162">
        <f t="shared" si="6"/>
        <v>0</v>
      </c>
      <c r="S7" s="1162">
        <f t="shared" si="7"/>
        <v>0.4</v>
      </c>
      <c r="T7" s="57"/>
    </row>
    <row r="8" spans="2:20" ht="20.100000000000001" customHeight="1">
      <c r="B8" s="53" t="s">
        <v>126</v>
      </c>
      <c r="C8" s="1160">
        <v>125</v>
      </c>
      <c r="D8" s="1161">
        <v>0</v>
      </c>
      <c r="E8" s="1162">
        <v>0</v>
      </c>
      <c r="F8" s="1162">
        <v>0</v>
      </c>
      <c r="G8" s="1162">
        <v>0</v>
      </c>
      <c r="H8" s="1162">
        <v>0</v>
      </c>
      <c r="I8" s="1163">
        <v>0</v>
      </c>
      <c r="J8" s="1162">
        <v>125</v>
      </c>
      <c r="K8" s="52"/>
      <c r="L8" s="53" t="s">
        <v>126</v>
      </c>
      <c r="M8" s="1162">
        <f t="shared" si="1"/>
        <v>0</v>
      </c>
      <c r="N8" s="1162">
        <f t="shared" si="2"/>
        <v>0</v>
      </c>
      <c r="O8" s="1162">
        <f t="shared" si="3"/>
        <v>0</v>
      </c>
      <c r="P8" s="1162">
        <f t="shared" si="4"/>
        <v>0</v>
      </c>
      <c r="Q8" s="1162">
        <f t="shared" si="5"/>
        <v>0</v>
      </c>
      <c r="R8" s="1162">
        <f t="shared" si="6"/>
        <v>0</v>
      </c>
      <c r="S8" s="1162">
        <f t="shared" si="7"/>
        <v>1</v>
      </c>
      <c r="T8" s="57"/>
    </row>
    <row r="9" spans="2:20" ht="20.100000000000001" customHeight="1">
      <c r="B9" s="53" t="s">
        <v>127</v>
      </c>
      <c r="C9" s="1160">
        <v>720</v>
      </c>
      <c r="D9" s="1161">
        <v>0</v>
      </c>
      <c r="E9" s="1162">
        <v>36</v>
      </c>
      <c r="F9" s="1162">
        <v>36</v>
      </c>
      <c r="G9" s="1162">
        <v>0</v>
      </c>
      <c r="H9" s="1162">
        <v>0</v>
      </c>
      <c r="I9" s="1163">
        <v>0</v>
      </c>
      <c r="J9" s="1162">
        <v>648</v>
      </c>
      <c r="K9" s="52"/>
      <c r="L9" s="53" t="s">
        <v>127</v>
      </c>
      <c r="M9" s="1162">
        <f t="shared" si="1"/>
        <v>0</v>
      </c>
      <c r="N9" s="1162">
        <f t="shared" si="2"/>
        <v>0.05</v>
      </c>
      <c r="O9" s="1162">
        <f t="shared" si="3"/>
        <v>0.05</v>
      </c>
      <c r="P9" s="1162">
        <f t="shared" si="4"/>
        <v>0</v>
      </c>
      <c r="Q9" s="1162">
        <f t="shared" si="5"/>
        <v>0</v>
      </c>
      <c r="R9" s="1162">
        <f t="shared" si="6"/>
        <v>0</v>
      </c>
      <c r="S9" s="1162">
        <f t="shared" si="7"/>
        <v>0.9</v>
      </c>
      <c r="T9" s="57"/>
    </row>
    <row r="10" spans="2:20" ht="20.100000000000001" customHeight="1">
      <c r="B10" s="53" t="s">
        <v>128</v>
      </c>
      <c r="C10" s="1160">
        <v>20</v>
      </c>
      <c r="D10" s="1161">
        <v>0</v>
      </c>
      <c r="E10" s="1162">
        <v>20</v>
      </c>
      <c r="F10" s="1162">
        <v>0</v>
      </c>
      <c r="G10" s="1162">
        <v>0</v>
      </c>
      <c r="H10" s="1162">
        <v>0</v>
      </c>
      <c r="I10" s="1163">
        <v>0</v>
      </c>
      <c r="J10" s="1162">
        <v>0</v>
      </c>
      <c r="K10" s="52"/>
      <c r="L10" s="53" t="s">
        <v>128</v>
      </c>
      <c r="M10" s="1162">
        <f t="shared" si="1"/>
        <v>0</v>
      </c>
      <c r="N10" s="1162">
        <f t="shared" si="2"/>
        <v>1</v>
      </c>
      <c r="O10" s="1162">
        <f t="shared" si="3"/>
        <v>0</v>
      </c>
      <c r="P10" s="1162">
        <f t="shared" si="4"/>
        <v>0</v>
      </c>
      <c r="Q10" s="1162">
        <f t="shared" si="5"/>
        <v>0</v>
      </c>
      <c r="R10" s="1162">
        <f t="shared" si="6"/>
        <v>0</v>
      </c>
      <c r="S10" s="1162">
        <f t="shared" si="7"/>
        <v>0</v>
      </c>
      <c r="T10" s="57"/>
    </row>
    <row r="11" spans="2:20" ht="20.100000000000001" customHeight="1">
      <c r="B11" s="53" t="s">
        <v>129</v>
      </c>
      <c r="C11" s="1160">
        <v>18</v>
      </c>
      <c r="D11" s="1161">
        <v>1.44</v>
      </c>
      <c r="E11" s="1162">
        <v>0</v>
      </c>
      <c r="F11" s="1162">
        <v>2.88</v>
      </c>
      <c r="G11" s="1162">
        <v>10.08</v>
      </c>
      <c r="H11" s="1162">
        <v>0</v>
      </c>
      <c r="I11" s="1163">
        <v>0</v>
      </c>
      <c r="J11" s="1162">
        <v>3.6</v>
      </c>
      <c r="K11" s="52"/>
      <c r="L11" s="53" t="s">
        <v>129</v>
      </c>
      <c r="M11" s="1162">
        <f t="shared" si="1"/>
        <v>0.08</v>
      </c>
      <c r="N11" s="1162">
        <f t="shared" si="2"/>
        <v>0</v>
      </c>
      <c r="O11" s="1162">
        <f t="shared" si="3"/>
        <v>0.16</v>
      </c>
      <c r="P11" s="1162">
        <f t="shared" si="4"/>
        <v>0.56000000000000005</v>
      </c>
      <c r="Q11" s="1162">
        <f t="shared" si="5"/>
        <v>0</v>
      </c>
      <c r="R11" s="1162">
        <f t="shared" si="6"/>
        <v>0</v>
      </c>
      <c r="S11" s="1162">
        <f t="shared" si="7"/>
        <v>0.2</v>
      </c>
      <c r="T11" s="57"/>
    </row>
    <row r="12" spans="2:20" ht="20.100000000000001" customHeight="1">
      <c r="B12" s="53" t="s">
        <v>130</v>
      </c>
      <c r="C12" s="1160">
        <v>45</v>
      </c>
      <c r="D12" s="1161">
        <v>0</v>
      </c>
      <c r="E12" s="1162">
        <v>0</v>
      </c>
      <c r="F12" s="1162">
        <v>0</v>
      </c>
      <c r="G12" s="1162">
        <v>0</v>
      </c>
      <c r="H12" s="1162">
        <v>0</v>
      </c>
      <c r="I12" s="1163">
        <v>0</v>
      </c>
      <c r="J12" s="1162">
        <v>45</v>
      </c>
      <c r="K12" s="52"/>
      <c r="L12" s="53" t="s">
        <v>130</v>
      </c>
      <c r="M12" s="1162">
        <f t="shared" si="1"/>
        <v>0</v>
      </c>
      <c r="N12" s="1162">
        <f t="shared" si="2"/>
        <v>0</v>
      </c>
      <c r="O12" s="1162">
        <f t="shared" si="3"/>
        <v>0</v>
      </c>
      <c r="P12" s="1162">
        <f t="shared" si="4"/>
        <v>0</v>
      </c>
      <c r="Q12" s="1162">
        <f t="shared" si="5"/>
        <v>0</v>
      </c>
      <c r="R12" s="1162">
        <f t="shared" si="6"/>
        <v>0</v>
      </c>
      <c r="S12" s="1162">
        <f t="shared" si="7"/>
        <v>1</v>
      </c>
      <c r="T12" s="57"/>
    </row>
    <row r="13" spans="2:20" ht="20.100000000000001" customHeight="1">
      <c r="B13" s="53" t="s">
        <v>131</v>
      </c>
      <c r="C13" s="1160">
        <v>115</v>
      </c>
      <c r="D13" s="1161">
        <v>0</v>
      </c>
      <c r="E13" s="1162">
        <v>11.5</v>
      </c>
      <c r="F13" s="1162">
        <v>0</v>
      </c>
      <c r="G13" s="1162">
        <v>0</v>
      </c>
      <c r="H13" s="1162">
        <v>0</v>
      </c>
      <c r="I13" s="1163">
        <v>0</v>
      </c>
      <c r="J13" s="1162">
        <v>103.5</v>
      </c>
      <c r="K13" s="52"/>
      <c r="L13" s="53" t="s">
        <v>131</v>
      </c>
      <c r="M13" s="1162">
        <f t="shared" si="1"/>
        <v>0</v>
      </c>
      <c r="N13" s="1162">
        <f t="shared" si="2"/>
        <v>0.1</v>
      </c>
      <c r="O13" s="1162">
        <f t="shared" si="3"/>
        <v>0</v>
      </c>
      <c r="P13" s="1162">
        <f t="shared" si="4"/>
        <v>0</v>
      </c>
      <c r="Q13" s="1162">
        <f t="shared" si="5"/>
        <v>0</v>
      </c>
      <c r="R13" s="1162">
        <f t="shared" si="6"/>
        <v>0</v>
      </c>
      <c r="S13" s="1162">
        <f t="shared" si="7"/>
        <v>0.9</v>
      </c>
      <c r="T13" s="57"/>
    </row>
    <row r="14" spans="2:20" ht="20.100000000000001" customHeight="1">
      <c r="B14" s="53" t="s">
        <v>132</v>
      </c>
      <c r="C14" s="1160">
        <v>1697</v>
      </c>
      <c r="D14" s="1161">
        <v>0</v>
      </c>
      <c r="E14" s="1162">
        <v>339.4</v>
      </c>
      <c r="F14" s="1162">
        <v>0</v>
      </c>
      <c r="G14" s="1162">
        <v>0</v>
      </c>
      <c r="H14" s="1162">
        <v>0</v>
      </c>
      <c r="I14" s="1163">
        <v>0</v>
      </c>
      <c r="J14" s="1162">
        <v>1357.6</v>
      </c>
      <c r="K14" s="52"/>
      <c r="L14" s="53" t="s">
        <v>132</v>
      </c>
      <c r="M14" s="1162">
        <f t="shared" si="1"/>
        <v>0</v>
      </c>
      <c r="N14" s="1162">
        <f t="shared" si="2"/>
        <v>0.19999999999999998</v>
      </c>
      <c r="O14" s="1162">
        <f t="shared" si="3"/>
        <v>0</v>
      </c>
      <c r="P14" s="1162">
        <f t="shared" si="4"/>
        <v>0</v>
      </c>
      <c r="Q14" s="1162">
        <f t="shared" si="5"/>
        <v>0</v>
      </c>
      <c r="R14" s="1162">
        <f t="shared" si="6"/>
        <v>0</v>
      </c>
      <c r="S14" s="1162">
        <f t="shared" si="7"/>
        <v>0.79999999999999993</v>
      </c>
      <c r="T14" s="57"/>
    </row>
    <row r="15" spans="2:20" ht="20.100000000000001" customHeight="1">
      <c r="B15" s="1037" t="s">
        <v>133</v>
      </c>
      <c r="C15" s="1165">
        <v>800</v>
      </c>
      <c r="D15" s="1161">
        <v>0</v>
      </c>
      <c r="E15" s="1162">
        <v>80</v>
      </c>
      <c r="F15" s="1162">
        <v>0</v>
      </c>
      <c r="G15" s="1162">
        <v>0</v>
      </c>
      <c r="H15" s="1162">
        <v>0</v>
      </c>
      <c r="I15" s="1163">
        <v>0</v>
      </c>
      <c r="J15" s="1162">
        <v>720</v>
      </c>
      <c r="K15" s="52"/>
      <c r="L15" s="1122" t="s">
        <v>133</v>
      </c>
      <c r="M15" s="1163">
        <f t="shared" si="1"/>
        <v>0</v>
      </c>
      <c r="N15" s="1162">
        <f t="shared" si="2"/>
        <v>0.1</v>
      </c>
      <c r="O15" s="1162">
        <f t="shared" si="3"/>
        <v>0</v>
      </c>
      <c r="P15" s="1162">
        <f t="shared" si="4"/>
        <v>0</v>
      </c>
      <c r="Q15" s="1162">
        <f t="shared" si="5"/>
        <v>0</v>
      </c>
      <c r="R15" s="1162">
        <f t="shared" si="6"/>
        <v>0</v>
      </c>
      <c r="S15" s="1162">
        <f t="shared" si="7"/>
        <v>0.9</v>
      </c>
      <c r="T15" s="57"/>
    </row>
    <row r="16" spans="2:20" ht="20.100000000000001" customHeight="1">
      <c r="B16" s="55" t="s">
        <v>134</v>
      </c>
      <c r="C16" s="1166">
        <f t="shared" ref="C16:H16" si="8">SUM(C5:C15)</f>
        <v>3907</v>
      </c>
      <c r="D16" s="1167">
        <f t="shared" si="8"/>
        <v>2.99</v>
      </c>
      <c r="E16" s="1168">
        <f t="shared" si="8"/>
        <v>558.9</v>
      </c>
      <c r="F16" s="1168">
        <f t="shared" si="8"/>
        <v>71.554999999999993</v>
      </c>
      <c r="G16" s="1168">
        <f t="shared" si="8"/>
        <v>57.155000000000001</v>
      </c>
      <c r="H16" s="1168">
        <f t="shared" si="8"/>
        <v>0</v>
      </c>
      <c r="I16" s="1169">
        <v>0</v>
      </c>
      <c r="J16" s="1169">
        <f>SUM(J5:J15)</f>
        <v>3216.4</v>
      </c>
      <c r="K16" s="1170"/>
      <c r="L16" s="55" t="s">
        <v>1010</v>
      </c>
      <c r="M16" s="1171">
        <f>AVERAGE(M5:M15)</f>
        <v>1.1818181818181818E-2</v>
      </c>
      <c r="N16" s="1171">
        <f t="shared" ref="N16:S16" si="9">AVERAGE(N5:N15)</f>
        <v>0.15909090909090912</v>
      </c>
      <c r="O16" s="1171">
        <f t="shared" si="9"/>
        <v>4.1363636363636359E-2</v>
      </c>
      <c r="P16" s="1171">
        <f t="shared" si="9"/>
        <v>7.8636363636363643E-2</v>
      </c>
      <c r="Q16" s="1171">
        <f t="shared" si="9"/>
        <v>0</v>
      </c>
      <c r="R16" s="1171">
        <f t="shared" si="9"/>
        <v>0</v>
      </c>
      <c r="S16" s="1171">
        <f t="shared" si="9"/>
        <v>0.70909090909090911</v>
      </c>
      <c r="T16" s="57"/>
    </row>
    <row r="17" spans="2:19" s="1068" customFormat="1" ht="30" customHeight="1">
      <c r="L17" s="1156"/>
      <c r="M17" s="1157" t="s">
        <v>1011</v>
      </c>
      <c r="N17" s="1157" t="s">
        <v>1011</v>
      </c>
      <c r="O17" s="1157" t="s">
        <v>1011</v>
      </c>
      <c r="P17" s="1157" t="s">
        <v>1011</v>
      </c>
      <c r="Q17" s="1157" t="s">
        <v>1011</v>
      </c>
      <c r="R17" s="1157" t="s">
        <v>1011</v>
      </c>
      <c r="S17" s="1157" t="s">
        <v>1011</v>
      </c>
    </row>
    <row r="18" spans="2:19" s="1068" customFormat="1" ht="45" customHeight="1">
      <c r="L18" s="1070" t="s">
        <v>1012</v>
      </c>
      <c r="M18" s="1673" t="s">
        <v>1014</v>
      </c>
      <c r="N18" s="1674"/>
      <c r="O18" s="1673" t="s">
        <v>1013</v>
      </c>
      <c r="P18" s="1674"/>
      <c r="Q18" s="1673" t="s">
        <v>1015</v>
      </c>
      <c r="R18" s="1674"/>
      <c r="S18" s="1159" t="s">
        <v>1017</v>
      </c>
    </row>
    <row r="19" spans="2:19" ht="20.100000000000001" customHeight="1">
      <c r="B19" s="52"/>
      <c r="C19" s="56"/>
      <c r="D19" s="51"/>
      <c r="E19" s="51"/>
    </row>
    <row r="20" spans="2:19" ht="20.100000000000001" customHeight="1">
      <c r="B20" s="52"/>
      <c r="C20" s="56"/>
      <c r="D20" s="51"/>
      <c r="E20" s="51"/>
    </row>
  </sheetData>
  <mergeCells count="10">
    <mergeCell ref="M3:R3"/>
    <mergeCell ref="S3:S4"/>
    <mergeCell ref="M18:N18"/>
    <mergeCell ref="O18:P18"/>
    <mergeCell ref="Q18:R18"/>
    <mergeCell ref="B3:B4"/>
    <mergeCell ref="C3:C4"/>
    <mergeCell ref="D3:I3"/>
    <mergeCell ref="J3:J4"/>
    <mergeCell ref="L3:L4"/>
  </mergeCells>
  <phoneticPr fontId="7"/>
  <pageMargins left="0.75" right="0.75" top="1" bottom="1" header="0.51200000000000001" footer="0.51200000000000001"/>
  <pageSetup paperSize="9" scale="69"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pageSetUpPr autoPageBreaks="0" fitToPage="1"/>
  </sheetPr>
  <dimension ref="B1:BD16"/>
  <sheetViews>
    <sheetView zoomScale="80" zoomScaleNormal="80" zoomScalePageLayoutView="50" workbookViewId="0">
      <selection activeCell="B6" sqref="B6"/>
    </sheetView>
  </sheetViews>
  <sheetFormatPr defaultColWidth="12.875" defaultRowHeight="16.5"/>
  <cols>
    <col min="1" max="1" width="3.625" style="23" customWidth="1"/>
    <col min="2" max="2" width="25.625" style="39" customWidth="1"/>
    <col min="3" max="3" width="21.75" style="23" bestFit="1" customWidth="1"/>
    <col min="4" max="6" width="4" style="23" bestFit="1" customWidth="1"/>
    <col min="7" max="7" width="9.5" style="23" bestFit="1" customWidth="1"/>
    <col min="8" max="9" width="3.625" style="23" bestFit="1" customWidth="1"/>
    <col min="10" max="10" width="4" style="23" bestFit="1" customWidth="1"/>
    <col min="11" max="11" width="10.625" style="23" bestFit="1" customWidth="1"/>
    <col min="12" max="12" width="6.125" style="23" bestFit="1" customWidth="1"/>
    <col min="13" max="13" width="4" style="23" customWidth="1"/>
    <col min="14" max="14" width="6.125" style="23" customWidth="1"/>
    <col min="15" max="21" width="4" style="23" customWidth="1"/>
    <col min="22" max="22" width="8.375" style="23" customWidth="1"/>
    <col min="23" max="23" width="4" style="23" customWidth="1"/>
    <col min="24" max="24" width="8.375" style="23" customWidth="1"/>
    <col min="25" max="28" width="4" style="23" customWidth="1"/>
    <col min="29" max="29" width="5.125" style="23" customWidth="1"/>
    <col min="30" max="30" width="4" style="23" customWidth="1"/>
    <col min="31" max="31" width="5.125" style="23" customWidth="1"/>
    <col min="32" max="32" width="4" style="23" customWidth="1"/>
    <col min="33" max="33" width="8.375" style="23" customWidth="1"/>
    <col min="34" max="34" width="4" style="23" customWidth="1"/>
    <col min="35" max="35" width="8.375" style="23" customWidth="1"/>
    <col min="36" max="36" width="9.5" style="23" customWidth="1"/>
    <col min="37" max="37" width="4" style="23" bestFit="1" customWidth="1"/>
    <col min="38" max="38" width="10.625" style="23" bestFit="1" customWidth="1"/>
    <col min="39" max="39" width="8.375" style="23" bestFit="1" customWidth="1"/>
    <col min="40" max="40" width="9.5" style="23" bestFit="1" customWidth="1"/>
    <col min="41" max="41" width="10.625" style="23" bestFit="1" customWidth="1"/>
    <col min="42" max="42" width="8.375" style="23" bestFit="1" customWidth="1"/>
    <col min="43" max="43" width="9.5" style="23" bestFit="1" customWidth="1"/>
    <col min="44" max="44" width="7.375" style="23" bestFit="1" customWidth="1"/>
    <col min="45" max="48" width="10.625" style="23" customWidth="1"/>
    <col min="49" max="49" width="10.125" style="23" bestFit="1" customWidth="1"/>
    <col min="50" max="50" width="10.625" style="23" bestFit="1" customWidth="1"/>
    <col min="51" max="52" width="10.625" style="23" customWidth="1"/>
    <col min="53" max="53" width="10.125" style="23" customWidth="1"/>
    <col min="54" max="54" width="10.625" style="23" customWidth="1"/>
    <col min="55" max="55" width="10.625" style="23" bestFit="1" customWidth="1"/>
    <col min="56" max="58" width="12.875" style="23"/>
    <col min="59" max="59" width="5.625" style="23" customWidth="1"/>
    <col min="60" max="227" width="12.875" style="23"/>
    <col min="228" max="228" width="4.625" style="23" customWidth="1"/>
    <col min="229" max="229" width="3.625" style="23" bestFit="1" customWidth="1"/>
    <col min="230" max="230" width="21.875" style="23" customWidth="1"/>
    <col min="231" max="231" width="20" style="23" bestFit="1" customWidth="1"/>
    <col min="232" max="234" width="12.5" style="23" customWidth="1"/>
    <col min="235" max="483" width="12.875" style="23"/>
    <col min="484" max="484" width="4.625" style="23" customWidth="1"/>
    <col min="485" max="485" width="3.625" style="23" bestFit="1" customWidth="1"/>
    <col min="486" max="486" width="21.875" style="23" customWidth="1"/>
    <col min="487" max="487" width="20" style="23" bestFit="1" customWidth="1"/>
    <col min="488" max="490" width="12.5" style="23" customWidth="1"/>
    <col min="491" max="739" width="12.875" style="23"/>
    <col min="740" max="740" width="4.625" style="23" customWidth="1"/>
    <col min="741" max="741" width="3.625" style="23" bestFit="1" customWidth="1"/>
    <col min="742" max="742" width="21.875" style="23" customWidth="1"/>
    <col min="743" max="743" width="20" style="23" bestFit="1" customWidth="1"/>
    <col min="744" max="746" width="12.5" style="23" customWidth="1"/>
    <col min="747" max="995" width="12.875" style="23"/>
    <col min="996" max="996" width="4.625" style="23" customWidth="1"/>
    <col min="997" max="997" width="3.625" style="23" bestFit="1" customWidth="1"/>
    <col min="998" max="998" width="21.875" style="23" customWidth="1"/>
    <col min="999" max="999" width="20" style="23" bestFit="1" customWidth="1"/>
    <col min="1000" max="1002" width="12.5" style="23" customWidth="1"/>
    <col min="1003" max="1251" width="12.875" style="23"/>
    <col min="1252" max="1252" width="4.625" style="23" customWidth="1"/>
    <col min="1253" max="1253" width="3.625" style="23" bestFit="1" customWidth="1"/>
    <col min="1254" max="1254" width="21.875" style="23" customWidth="1"/>
    <col min="1255" max="1255" width="20" style="23" bestFit="1" customWidth="1"/>
    <col min="1256" max="1258" width="12.5" style="23" customWidth="1"/>
    <col min="1259" max="1507" width="12.875" style="23"/>
    <col min="1508" max="1508" width="4.625" style="23" customWidth="1"/>
    <col min="1509" max="1509" width="3.625" style="23" bestFit="1" customWidth="1"/>
    <col min="1510" max="1510" width="21.875" style="23" customWidth="1"/>
    <col min="1511" max="1511" width="20" style="23" bestFit="1" customWidth="1"/>
    <col min="1512" max="1514" width="12.5" style="23" customWidth="1"/>
    <col min="1515" max="1763" width="12.875" style="23"/>
    <col min="1764" max="1764" width="4.625" style="23" customWidth="1"/>
    <col min="1765" max="1765" width="3.625" style="23" bestFit="1" customWidth="1"/>
    <col min="1766" max="1766" width="21.875" style="23" customWidth="1"/>
    <col min="1767" max="1767" width="20" style="23" bestFit="1" customWidth="1"/>
    <col min="1768" max="1770" width="12.5" style="23" customWidth="1"/>
    <col min="1771" max="2019" width="12.875" style="23"/>
    <col min="2020" max="2020" width="4.625" style="23" customWidth="1"/>
    <col min="2021" max="2021" width="3.625" style="23" bestFit="1" customWidth="1"/>
    <col min="2022" max="2022" width="21.875" style="23" customWidth="1"/>
    <col min="2023" max="2023" width="20" style="23" bestFit="1" customWidth="1"/>
    <col min="2024" max="2026" width="12.5" style="23" customWidth="1"/>
    <col min="2027" max="2275" width="12.875" style="23"/>
    <col min="2276" max="2276" width="4.625" style="23" customWidth="1"/>
    <col min="2277" max="2277" width="3.625" style="23" bestFit="1" customWidth="1"/>
    <col min="2278" max="2278" width="21.875" style="23" customWidth="1"/>
    <col min="2279" max="2279" width="20" style="23" bestFit="1" customWidth="1"/>
    <col min="2280" max="2282" width="12.5" style="23" customWidth="1"/>
    <col min="2283" max="2531" width="12.875" style="23"/>
    <col min="2532" max="2532" width="4.625" style="23" customWidth="1"/>
    <col min="2533" max="2533" width="3.625" style="23" bestFit="1" customWidth="1"/>
    <col min="2534" max="2534" width="21.875" style="23" customWidth="1"/>
    <col min="2535" max="2535" width="20" style="23" bestFit="1" customWidth="1"/>
    <col min="2536" max="2538" width="12.5" style="23" customWidth="1"/>
    <col min="2539" max="2787" width="12.875" style="23"/>
    <col min="2788" max="2788" width="4.625" style="23" customWidth="1"/>
    <col min="2789" max="2789" width="3.625" style="23" bestFit="1" customWidth="1"/>
    <col min="2790" max="2790" width="21.875" style="23" customWidth="1"/>
    <col min="2791" max="2791" width="20" style="23" bestFit="1" customWidth="1"/>
    <col min="2792" max="2794" width="12.5" style="23" customWidth="1"/>
    <col min="2795" max="3043" width="12.875" style="23"/>
    <col min="3044" max="3044" width="4.625" style="23" customWidth="1"/>
    <col min="3045" max="3045" width="3.625" style="23" bestFit="1" customWidth="1"/>
    <col min="3046" max="3046" width="21.875" style="23" customWidth="1"/>
    <col min="3047" max="3047" width="20" style="23" bestFit="1" customWidth="1"/>
    <col min="3048" max="3050" width="12.5" style="23" customWidth="1"/>
    <col min="3051" max="3299" width="12.875" style="23"/>
    <col min="3300" max="3300" width="4.625" style="23" customWidth="1"/>
    <col min="3301" max="3301" width="3.625" style="23" bestFit="1" customWidth="1"/>
    <col min="3302" max="3302" width="21.875" style="23" customWidth="1"/>
    <col min="3303" max="3303" width="20" style="23" bestFit="1" customWidth="1"/>
    <col min="3304" max="3306" width="12.5" style="23" customWidth="1"/>
    <col min="3307" max="3555" width="12.875" style="23"/>
    <col min="3556" max="3556" width="4.625" style="23" customWidth="1"/>
    <col min="3557" max="3557" width="3.625" style="23" bestFit="1" customWidth="1"/>
    <col min="3558" max="3558" width="21.875" style="23" customWidth="1"/>
    <col min="3559" max="3559" width="20" style="23" bestFit="1" customWidth="1"/>
    <col min="3560" max="3562" width="12.5" style="23" customWidth="1"/>
    <col min="3563" max="3811" width="12.875" style="23"/>
    <col min="3812" max="3812" width="4.625" style="23" customWidth="1"/>
    <col min="3813" max="3813" width="3.625" style="23" bestFit="1" customWidth="1"/>
    <col min="3814" max="3814" width="21.875" style="23" customWidth="1"/>
    <col min="3815" max="3815" width="20" style="23" bestFit="1" customWidth="1"/>
    <col min="3816" max="3818" width="12.5" style="23" customWidth="1"/>
    <col min="3819" max="4067" width="12.875" style="23"/>
    <col min="4068" max="4068" width="4.625" style="23" customWidth="1"/>
    <col min="4069" max="4069" width="3.625" style="23" bestFit="1" customWidth="1"/>
    <col min="4070" max="4070" width="21.875" style="23" customWidth="1"/>
    <col min="4071" max="4071" width="20" style="23" bestFit="1" customWidth="1"/>
    <col min="4072" max="4074" width="12.5" style="23" customWidth="1"/>
    <col min="4075" max="4323" width="12.875" style="23"/>
    <col min="4324" max="4324" width="4.625" style="23" customWidth="1"/>
    <col min="4325" max="4325" width="3.625" style="23" bestFit="1" customWidth="1"/>
    <col min="4326" max="4326" width="21.875" style="23" customWidth="1"/>
    <col min="4327" max="4327" width="20" style="23" bestFit="1" customWidth="1"/>
    <col min="4328" max="4330" width="12.5" style="23" customWidth="1"/>
    <col min="4331" max="4579" width="12.875" style="23"/>
    <col min="4580" max="4580" width="4.625" style="23" customWidth="1"/>
    <col min="4581" max="4581" width="3.625" style="23" bestFit="1" customWidth="1"/>
    <col min="4582" max="4582" width="21.875" style="23" customWidth="1"/>
    <col min="4583" max="4583" width="20" style="23" bestFit="1" customWidth="1"/>
    <col min="4584" max="4586" width="12.5" style="23" customWidth="1"/>
    <col min="4587" max="4835" width="12.875" style="23"/>
    <col min="4836" max="4836" width="4.625" style="23" customWidth="1"/>
    <col min="4837" max="4837" width="3.625" style="23" bestFit="1" customWidth="1"/>
    <col min="4838" max="4838" width="21.875" style="23" customWidth="1"/>
    <col min="4839" max="4839" width="20" style="23" bestFit="1" customWidth="1"/>
    <col min="4840" max="4842" width="12.5" style="23" customWidth="1"/>
    <col min="4843" max="5091" width="12.875" style="23"/>
    <col min="5092" max="5092" width="4.625" style="23" customWidth="1"/>
    <col min="5093" max="5093" width="3.625" style="23" bestFit="1" customWidth="1"/>
    <col min="5094" max="5094" width="21.875" style="23" customWidth="1"/>
    <col min="5095" max="5095" width="20" style="23" bestFit="1" customWidth="1"/>
    <col min="5096" max="5098" width="12.5" style="23" customWidth="1"/>
    <col min="5099" max="5347" width="12.875" style="23"/>
    <col min="5348" max="5348" width="4.625" style="23" customWidth="1"/>
    <col min="5349" max="5349" width="3.625" style="23" bestFit="1" customWidth="1"/>
    <col min="5350" max="5350" width="21.875" style="23" customWidth="1"/>
    <col min="5351" max="5351" width="20" style="23" bestFit="1" customWidth="1"/>
    <col min="5352" max="5354" width="12.5" style="23" customWidth="1"/>
    <col min="5355" max="5603" width="12.875" style="23"/>
    <col min="5604" max="5604" width="4.625" style="23" customWidth="1"/>
    <col min="5605" max="5605" width="3.625" style="23" bestFit="1" customWidth="1"/>
    <col min="5606" max="5606" width="21.875" style="23" customWidth="1"/>
    <col min="5607" max="5607" width="20" style="23" bestFit="1" customWidth="1"/>
    <col min="5608" max="5610" width="12.5" style="23" customWidth="1"/>
    <col min="5611" max="5859" width="12.875" style="23"/>
    <col min="5860" max="5860" width="4.625" style="23" customWidth="1"/>
    <col min="5861" max="5861" width="3.625" style="23" bestFit="1" customWidth="1"/>
    <col min="5862" max="5862" width="21.875" style="23" customWidth="1"/>
    <col min="5863" max="5863" width="20" style="23" bestFit="1" customWidth="1"/>
    <col min="5864" max="5866" width="12.5" style="23" customWidth="1"/>
    <col min="5867" max="6115" width="12.875" style="23"/>
    <col min="6116" max="6116" width="4.625" style="23" customWidth="1"/>
    <col min="6117" max="6117" width="3.625" style="23" bestFit="1" customWidth="1"/>
    <col min="6118" max="6118" width="21.875" style="23" customWidth="1"/>
    <col min="6119" max="6119" width="20" style="23" bestFit="1" customWidth="1"/>
    <col min="6120" max="6122" width="12.5" style="23" customWidth="1"/>
    <col min="6123" max="6371" width="12.875" style="23"/>
    <col min="6372" max="6372" width="4.625" style="23" customWidth="1"/>
    <col min="6373" max="6373" width="3.625" style="23" bestFit="1" customWidth="1"/>
    <col min="6374" max="6374" width="21.875" style="23" customWidth="1"/>
    <col min="6375" max="6375" width="20" style="23" bestFit="1" customWidth="1"/>
    <col min="6376" max="6378" width="12.5" style="23" customWidth="1"/>
    <col min="6379" max="6627" width="12.875" style="23"/>
    <col min="6628" max="6628" width="4.625" style="23" customWidth="1"/>
    <col min="6629" max="6629" width="3.625" style="23" bestFit="1" customWidth="1"/>
    <col min="6630" max="6630" width="21.875" style="23" customWidth="1"/>
    <col min="6631" max="6631" width="20" style="23" bestFit="1" customWidth="1"/>
    <col min="6632" max="6634" width="12.5" style="23" customWidth="1"/>
    <col min="6635" max="6883" width="12.875" style="23"/>
    <col min="6884" max="6884" width="4.625" style="23" customWidth="1"/>
    <col min="6885" max="6885" width="3.625" style="23" bestFit="1" customWidth="1"/>
    <col min="6886" max="6886" width="21.875" style="23" customWidth="1"/>
    <col min="6887" max="6887" width="20" style="23" bestFit="1" customWidth="1"/>
    <col min="6888" max="6890" width="12.5" style="23" customWidth="1"/>
    <col min="6891" max="7139" width="12.875" style="23"/>
    <col min="7140" max="7140" width="4.625" style="23" customWidth="1"/>
    <col min="7141" max="7141" width="3.625" style="23" bestFit="1" customWidth="1"/>
    <col min="7142" max="7142" width="21.875" style="23" customWidth="1"/>
    <col min="7143" max="7143" width="20" style="23" bestFit="1" customWidth="1"/>
    <col min="7144" max="7146" width="12.5" style="23" customWidth="1"/>
    <col min="7147" max="7395" width="12.875" style="23"/>
    <col min="7396" max="7396" width="4.625" style="23" customWidth="1"/>
    <col min="7397" max="7397" width="3.625" style="23" bestFit="1" customWidth="1"/>
    <col min="7398" max="7398" width="21.875" style="23" customWidth="1"/>
    <col min="7399" max="7399" width="20" style="23" bestFit="1" customWidth="1"/>
    <col min="7400" max="7402" width="12.5" style="23" customWidth="1"/>
    <col min="7403" max="7651" width="12.875" style="23"/>
    <col min="7652" max="7652" width="4.625" style="23" customWidth="1"/>
    <col min="7653" max="7653" width="3.625" style="23" bestFit="1" customWidth="1"/>
    <col min="7654" max="7654" width="21.875" style="23" customWidth="1"/>
    <col min="7655" max="7655" width="20" style="23" bestFit="1" customWidth="1"/>
    <col min="7656" max="7658" width="12.5" style="23" customWidth="1"/>
    <col min="7659" max="7907" width="12.875" style="23"/>
    <col min="7908" max="7908" width="4.625" style="23" customWidth="1"/>
    <col min="7909" max="7909" width="3.625" style="23" bestFit="1" customWidth="1"/>
    <col min="7910" max="7910" width="21.875" style="23" customWidth="1"/>
    <col min="7911" max="7911" width="20" style="23" bestFit="1" customWidth="1"/>
    <col min="7912" max="7914" width="12.5" style="23" customWidth="1"/>
    <col min="7915" max="8163" width="12.875" style="23"/>
    <col min="8164" max="8164" width="4.625" style="23" customWidth="1"/>
    <col min="8165" max="8165" width="3.625" style="23" bestFit="1" customWidth="1"/>
    <col min="8166" max="8166" width="21.875" style="23" customWidth="1"/>
    <col min="8167" max="8167" width="20" style="23" bestFit="1" customWidth="1"/>
    <col min="8168" max="8170" width="12.5" style="23" customWidth="1"/>
    <col min="8171" max="8419" width="12.875" style="23"/>
    <col min="8420" max="8420" width="4.625" style="23" customWidth="1"/>
    <col min="8421" max="8421" width="3.625" style="23" bestFit="1" customWidth="1"/>
    <col min="8422" max="8422" width="21.875" style="23" customWidth="1"/>
    <col min="8423" max="8423" width="20" style="23" bestFit="1" customWidth="1"/>
    <col min="8424" max="8426" width="12.5" style="23" customWidth="1"/>
    <col min="8427" max="8675" width="12.875" style="23"/>
    <col min="8676" max="8676" width="4.625" style="23" customWidth="1"/>
    <col min="8677" max="8677" width="3.625" style="23" bestFit="1" customWidth="1"/>
    <col min="8678" max="8678" width="21.875" style="23" customWidth="1"/>
    <col min="8679" max="8679" width="20" style="23" bestFit="1" customWidth="1"/>
    <col min="8680" max="8682" width="12.5" style="23" customWidth="1"/>
    <col min="8683" max="8931" width="12.875" style="23"/>
    <col min="8932" max="8932" width="4.625" style="23" customWidth="1"/>
    <col min="8933" max="8933" width="3.625" style="23" bestFit="1" customWidth="1"/>
    <col min="8934" max="8934" width="21.875" style="23" customWidth="1"/>
    <col min="8935" max="8935" width="20" style="23" bestFit="1" customWidth="1"/>
    <col min="8936" max="8938" width="12.5" style="23" customWidth="1"/>
    <col min="8939" max="9187" width="12.875" style="23"/>
    <col min="9188" max="9188" width="4.625" style="23" customWidth="1"/>
    <col min="9189" max="9189" width="3.625" style="23" bestFit="1" customWidth="1"/>
    <col min="9190" max="9190" width="21.875" style="23" customWidth="1"/>
    <col min="9191" max="9191" width="20" style="23" bestFit="1" customWidth="1"/>
    <col min="9192" max="9194" width="12.5" style="23" customWidth="1"/>
    <col min="9195" max="9443" width="12.875" style="23"/>
    <col min="9444" max="9444" width="4.625" style="23" customWidth="1"/>
    <col min="9445" max="9445" width="3.625" style="23" bestFit="1" customWidth="1"/>
    <col min="9446" max="9446" width="21.875" style="23" customWidth="1"/>
    <col min="9447" max="9447" width="20" style="23" bestFit="1" customWidth="1"/>
    <col min="9448" max="9450" width="12.5" style="23" customWidth="1"/>
    <col min="9451" max="9699" width="12.875" style="23"/>
    <col min="9700" max="9700" width="4.625" style="23" customWidth="1"/>
    <col min="9701" max="9701" width="3.625" style="23" bestFit="1" customWidth="1"/>
    <col min="9702" max="9702" width="21.875" style="23" customWidth="1"/>
    <col min="9703" max="9703" width="20" style="23" bestFit="1" customWidth="1"/>
    <col min="9704" max="9706" width="12.5" style="23" customWidth="1"/>
    <col min="9707" max="9955" width="12.875" style="23"/>
    <col min="9956" max="9956" width="4.625" style="23" customWidth="1"/>
    <col min="9957" max="9957" width="3.625" style="23" bestFit="1" customWidth="1"/>
    <col min="9958" max="9958" width="21.875" style="23" customWidth="1"/>
    <col min="9959" max="9959" width="20" style="23" bestFit="1" customWidth="1"/>
    <col min="9960" max="9962" width="12.5" style="23" customWidth="1"/>
    <col min="9963" max="10211" width="12.875" style="23"/>
    <col min="10212" max="10212" width="4.625" style="23" customWidth="1"/>
    <col min="10213" max="10213" width="3.625" style="23" bestFit="1" customWidth="1"/>
    <col min="10214" max="10214" width="21.875" style="23" customWidth="1"/>
    <col min="10215" max="10215" width="20" style="23" bestFit="1" customWidth="1"/>
    <col min="10216" max="10218" width="12.5" style="23" customWidth="1"/>
    <col min="10219" max="10467" width="12.875" style="23"/>
    <col min="10468" max="10468" width="4.625" style="23" customWidth="1"/>
    <col min="10469" max="10469" width="3.625" style="23" bestFit="1" customWidth="1"/>
    <col min="10470" max="10470" width="21.875" style="23" customWidth="1"/>
    <col min="10471" max="10471" width="20" style="23" bestFit="1" customWidth="1"/>
    <col min="10472" max="10474" width="12.5" style="23" customWidth="1"/>
    <col min="10475" max="10723" width="12.875" style="23"/>
    <col min="10724" max="10724" width="4.625" style="23" customWidth="1"/>
    <col min="10725" max="10725" width="3.625" style="23" bestFit="1" customWidth="1"/>
    <col min="10726" max="10726" width="21.875" style="23" customWidth="1"/>
    <col min="10727" max="10727" width="20" style="23" bestFit="1" customWidth="1"/>
    <col min="10728" max="10730" width="12.5" style="23" customWidth="1"/>
    <col min="10731" max="10979" width="12.875" style="23"/>
    <col min="10980" max="10980" width="4.625" style="23" customWidth="1"/>
    <col min="10981" max="10981" width="3.625" style="23" bestFit="1" customWidth="1"/>
    <col min="10982" max="10982" width="21.875" style="23" customWidth="1"/>
    <col min="10983" max="10983" width="20" style="23" bestFit="1" customWidth="1"/>
    <col min="10984" max="10986" width="12.5" style="23" customWidth="1"/>
    <col min="10987" max="11235" width="12.875" style="23"/>
    <col min="11236" max="11236" width="4.625" style="23" customWidth="1"/>
    <col min="11237" max="11237" width="3.625" style="23" bestFit="1" customWidth="1"/>
    <col min="11238" max="11238" width="21.875" style="23" customWidth="1"/>
    <col min="11239" max="11239" width="20" style="23" bestFit="1" customWidth="1"/>
    <col min="11240" max="11242" width="12.5" style="23" customWidth="1"/>
    <col min="11243" max="11491" width="12.875" style="23"/>
    <col min="11492" max="11492" width="4.625" style="23" customWidth="1"/>
    <col min="11493" max="11493" width="3.625" style="23" bestFit="1" customWidth="1"/>
    <col min="11494" max="11494" width="21.875" style="23" customWidth="1"/>
    <col min="11495" max="11495" width="20" style="23" bestFit="1" customWidth="1"/>
    <col min="11496" max="11498" width="12.5" style="23" customWidth="1"/>
    <col min="11499" max="11747" width="12.875" style="23"/>
    <col min="11748" max="11748" width="4.625" style="23" customWidth="1"/>
    <col min="11749" max="11749" width="3.625" style="23" bestFit="1" customWidth="1"/>
    <col min="11750" max="11750" width="21.875" style="23" customWidth="1"/>
    <col min="11751" max="11751" width="20" style="23" bestFit="1" customWidth="1"/>
    <col min="11752" max="11754" width="12.5" style="23" customWidth="1"/>
    <col min="11755" max="12003" width="12.875" style="23"/>
    <col min="12004" max="12004" width="4.625" style="23" customWidth="1"/>
    <col min="12005" max="12005" width="3.625" style="23" bestFit="1" customWidth="1"/>
    <col min="12006" max="12006" width="21.875" style="23" customWidth="1"/>
    <col min="12007" max="12007" width="20" style="23" bestFit="1" customWidth="1"/>
    <col min="12008" max="12010" width="12.5" style="23" customWidth="1"/>
    <col min="12011" max="12259" width="12.875" style="23"/>
    <col min="12260" max="12260" width="4.625" style="23" customWidth="1"/>
    <col min="12261" max="12261" width="3.625" style="23" bestFit="1" customWidth="1"/>
    <col min="12262" max="12262" width="21.875" style="23" customWidth="1"/>
    <col min="12263" max="12263" width="20" style="23" bestFit="1" customWidth="1"/>
    <col min="12264" max="12266" width="12.5" style="23" customWidth="1"/>
    <col min="12267" max="12515" width="12.875" style="23"/>
    <col min="12516" max="12516" width="4.625" style="23" customWidth="1"/>
    <col min="12517" max="12517" width="3.625" style="23" bestFit="1" customWidth="1"/>
    <col min="12518" max="12518" width="21.875" style="23" customWidth="1"/>
    <col min="12519" max="12519" width="20" style="23" bestFit="1" customWidth="1"/>
    <col min="12520" max="12522" width="12.5" style="23" customWidth="1"/>
    <col min="12523" max="12771" width="12.875" style="23"/>
    <col min="12772" max="12772" width="4.625" style="23" customWidth="1"/>
    <col min="12773" max="12773" width="3.625" style="23" bestFit="1" customWidth="1"/>
    <col min="12774" max="12774" width="21.875" style="23" customWidth="1"/>
    <col min="12775" max="12775" width="20" style="23" bestFit="1" customWidth="1"/>
    <col min="12776" max="12778" width="12.5" style="23" customWidth="1"/>
    <col min="12779" max="13027" width="12.875" style="23"/>
    <col min="13028" max="13028" width="4.625" style="23" customWidth="1"/>
    <col min="13029" max="13029" width="3.625" style="23" bestFit="1" customWidth="1"/>
    <col min="13030" max="13030" width="21.875" style="23" customWidth="1"/>
    <col min="13031" max="13031" width="20" style="23" bestFit="1" customWidth="1"/>
    <col min="13032" max="13034" width="12.5" style="23" customWidth="1"/>
    <col min="13035" max="13283" width="12.875" style="23"/>
    <col min="13284" max="13284" width="4.625" style="23" customWidth="1"/>
    <col min="13285" max="13285" width="3.625" style="23" bestFit="1" customWidth="1"/>
    <col min="13286" max="13286" width="21.875" style="23" customWidth="1"/>
    <col min="13287" max="13287" width="20" style="23" bestFit="1" customWidth="1"/>
    <col min="13288" max="13290" width="12.5" style="23" customWidth="1"/>
    <col min="13291" max="13539" width="12.875" style="23"/>
    <col min="13540" max="13540" width="4.625" style="23" customWidth="1"/>
    <col min="13541" max="13541" width="3.625" style="23" bestFit="1" customWidth="1"/>
    <col min="13542" max="13542" width="21.875" style="23" customWidth="1"/>
    <col min="13543" max="13543" width="20" style="23" bestFit="1" customWidth="1"/>
    <col min="13544" max="13546" width="12.5" style="23" customWidth="1"/>
    <col min="13547" max="13795" width="12.875" style="23"/>
    <col min="13796" max="13796" width="4.625" style="23" customWidth="1"/>
    <col min="13797" max="13797" width="3.625" style="23" bestFit="1" customWidth="1"/>
    <col min="13798" max="13798" width="21.875" style="23" customWidth="1"/>
    <col min="13799" max="13799" width="20" style="23" bestFit="1" customWidth="1"/>
    <col min="13800" max="13802" width="12.5" style="23" customWidth="1"/>
    <col min="13803" max="14051" width="12.875" style="23"/>
    <col min="14052" max="14052" width="4.625" style="23" customWidth="1"/>
    <col min="14053" max="14053" width="3.625" style="23" bestFit="1" customWidth="1"/>
    <col min="14054" max="14054" width="21.875" style="23" customWidth="1"/>
    <col min="14055" max="14055" width="20" style="23" bestFit="1" customWidth="1"/>
    <col min="14056" max="14058" width="12.5" style="23" customWidth="1"/>
    <col min="14059" max="14307" width="12.875" style="23"/>
    <col min="14308" max="14308" width="4.625" style="23" customWidth="1"/>
    <col min="14309" max="14309" width="3.625" style="23" bestFit="1" customWidth="1"/>
    <col min="14310" max="14310" width="21.875" style="23" customWidth="1"/>
    <col min="14311" max="14311" width="20" style="23" bestFit="1" customWidth="1"/>
    <col min="14312" max="14314" width="12.5" style="23" customWidth="1"/>
    <col min="14315" max="14563" width="12.875" style="23"/>
    <col min="14564" max="14564" width="4.625" style="23" customWidth="1"/>
    <col min="14565" max="14565" width="3.625" style="23" bestFit="1" customWidth="1"/>
    <col min="14566" max="14566" width="21.875" style="23" customWidth="1"/>
    <col min="14567" max="14567" width="20" style="23" bestFit="1" customWidth="1"/>
    <col min="14568" max="14570" width="12.5" style="23" customWidth="1"/>
    <col min="14571" max="14819" width="12.875" style="23"/>
    <col min="14820" max="14820" width="4.625" style="23" customWidth="1"/>
    <col min="14821" max="14821" width="3.625" style="23" bestFit="1" customWidth="1"/>
    <col min="14822" max="14822" width="21.875" style="23" customWidth="1"/>
    <col min="14823" max="14823" width="20" style="23" bestFit="1" customWidth="1"/>
    <col min="14824" max="14826" width="12.5" style="23" customWidth="1"/>
    <col min="14827" max="15075" width="12.875" style="23"/>
    <col min="15076" max="15076" width="4.625" style="23" customWidth="1"/>
    <col min="15077" max="15077" width="3.625" style="23" bestFit="1" customWidth="1"/>
    <col min="15078" max="15078" width="21.875" style="23" customWidth="1"/>
    <col min="15079" max="15079" width="20" style="23" bestFit="1" customWidth="1"/>
    <col min="15080" max="15082" width="12.5" style="23" customWidth="1"/>
    <col min="15083" max="15331" width="12.875" style="23"/>
    <col min="15332" max="15332" width="4.625" style="23" customWidth="1"/>
    <col min="15333" max="15333" width="3.625" style="23" bestFit="1" customWidth="1"/>
    <col min="15334" max="15334" width="21.875" style="23" customWidth="1"/>
    <col min="15335" max="15335" width="20" style="23" bestFit="1" customWidth="1"/>
    <col min="15336" max="15338" width="12.5" style="23" customWidth="1"/>
    <col min="15339" max="15587" width="12.875" style="23"/>
    <col min="15588" max="15588" width="4.625" style="23" customWidth="1"/>
    <col min="15589" max="15589" width="3.625" style="23" bestFit="1" customWidth="1"/>
    <col min="15590" max="15590" width="21.875" style="23" customWidth="1"/>
    <col min="15591" max="15591" width="20" style="23" bestFit="1" customWidth="1"/>
    <col min="15592" max="15594" width="12.5" style="23" customWidth="1"/>
    <col min="15595" max="15843" width="12.875" style="23"/>
    <col min="15844" max="15844" width="4.625" style="23" customWidth="1"/>
    <col min="15845" max="15845" width="3.625" style="23" bestFit="1" customWidth="1"/>
    <col min="15846" max="15846" width="21.875" style="23" customWidth="1"/>
    <col min="15847" max="15847" width="20" style="23" bestFit="1" customWidth="1"/>
    <col min="15848" max="15850" width="12.5" style="23" customWidth="1"/>
    <col min="15851" max="16099" width="12.875" style="23"/>
    <col min="16100" max="16100" width="4.625" style="23" customWidth="1"/>
    <col min="16101" max="16101" width="3.625" style="23" bestFit="1" customWidth="1"/>
    <col min="16102" max="16102" width="21.875" style="23" customWidth="1"/>
    <col min="16103" max="16103" width="20" style="23" bestFit="1" customWidth="1"/>
    <col min="16104" max="16106" width="12.5" style="23" customWidth="1"/>
    <col min="16107" max="16384" width="12.875" style="23"/>
  </cols>
  <sheetData>
    <row r="1" spans="2:56" ht="69.95" customHeight="1">
      <c r="B1" s="1403" t="s">
        <v>1041</v>
      </c>
    </row>
    <row r="2" spans="2:56" ht="20.100000000000001" customHeight="1">
      <c r="B2" s="1403"/>
    </row>
    <row r="3" spans="2:56" ht="30" customHeight="1"/>
    <row r="4" spans="2:56" s="24" customFormat="1">
      <c r="C4" s="41"/>
      <c r="D4" s="41" t="s">
        <v>31</v>
      </c>
      <c r="E4" s="41" t="s">
        <v>32</v>
      </c>
      <c r="F4" s="41" t="s">
        <v>33</v>
      </c>
      <c r="G4" s="182" t="s">
        <v>34</v>
      </c>
      <c r="H4" s="184"/>
      <c r="I4" s="184"/>
      <c r="J4" s="183" t="s">
        <v>35</v>
      </c>
      <c r="K4" s="41" t="s">
        <v>36</v>
      </c>
      <c r="L4" s="85" t="s">
        <v>37</v>
      </c>
      <c r="M4" s="83" t="s">
        <v>38</v>
      </c>
      <c r="N4" s="41" t="s">
        <v>39</v>
      </c>
      <c r="O4" s="41">
        <v>10</v>
      </c>
      <c r="P4" s="41">
        <v>11</v>
      </c>
      <c r="Q4" s="41">
        <v>12</v>
      </c>
      <c r="R4" s="41">
        <v>13</v>
      </c>
      <c r="S4" s="41">
        <v>14</v>
      </c>
      <c r="T4" s="41">
        <v>15</v>
      </c>
      <c r="U4" s="41">
        <v>16</v>
      </c>
      <c r="V4" s="41">
        <v>17</v>
      </c>
      <c r="W4" s="41">
        <v>18</v>
      </c>
      <c r="X4" s="41">
        <v>19</v>
      </c>
      <c r="Y4" s="41">
        <v>20</v>
      </c>
      <c r="Z4" s="41">
        <v>21</v>
      </c>
      <c r="AA4" s="41">
        <v>22</v>
      </c>
      <c r="AB4" s="41">
        <v>23</v>
      </c>
      <c r="AC4" s="41">
        <v>24</v>
      </c>
      <c r="AD4" s="41">
        <v>25</v>
      </c>
      <c r="AE4" s="41">
        <v>26</v>
      </c>
      <c r="AF4" s="41">
        <v>27</v>
      </c>
      <c r="AG4" s="41">
        <v>28</v>
      </c>
      <c r="AH4" s="41">
        <v>29</v>
      </c>
      <c r="AI4" s="41">
        <v>30</v>
      </c>
      <c r="AJ4" s="41">
        <v>31</v>
      </c>
      <c r="AK4" s="41">
        <v>32</v>
      </c>
      <c r="AL4" s="41">
        <v>33</v>
      </c>
      <c r="AM4" s="41">
        <v>34</v>
      </c>
      <c r="AN4" s="41">
        <v>35</v>
      </c>
      <c r="AO4" s="41">
        <v>36</v>
      </c>
      <c r="AP4" s="41">
        <v>37</v>
      </c>
      <c r="AQ4" s="41">
        <v>38</v>
      </c>
      <c r="AR4" s="85">
        <v>39</v>
      </c>
      <c r="AS4" s="83">
        <v>40</v>
      </c>
      <c r="AT4" s="41">
        <v>41</v>
      </c>
      <c r="AU4" s="41">
        <v>42</v>
      </c>
      <c r="AV4" s="41">
        <v>43</v>
      </c>
      <c r="AW4" s="41">
        <v>44</v>
      </c>
      <c r="AX4" s="85">
        <v>45</v>
      </c>
      <c r="AY4" s="83">
        <v>46</v>
      </c>
      <c r="AZ4" s="41">
        <v>47</v>
      </c>
      <c r="BA4" s="41">
        <v>48</v>
      </c>
      <c r="BB4" s="41">
        <v>49</v>
      </c>
      <c r="BC4" s="41">
        <v>50</v>
      </c>
    </row>
    <row r="5" spans="2:56" s="76" customFormat="1" ht="180" customHeight="1">
      <c r="C5" s="77"/>
      <c r="D5" s="1083" t="s">
        <v>41</v>
      </c>
      <c r="E5" s="1083" t="s">
        <v>0</v>
      </c>
      <c r="F5" s="1083" t="s">
        <v>1</v>
      </c>
      <c r="G5" s="1084" t="s">
        <v>42</v>
      </c>
      <c r="H5" s="1083" t="s">
        <v>177</v>
      </c>
      <c r="I5" s="1083" t="s">
        <v>178</v>
      </c>
      <c r="J5" s="1085" t="s">
        <v>43</v>
      </c>
      <c r="K5" s="1086" t="s">
        <v>44</v>
      </c>
      <c r="L5" s="1087" t="s">
        <v>45</v>
      </c>
      <c r="M5" s="1085" t="s">
        <v>46</v>
      </c>
      <c r="N5" s="1083" t="s">
        <v>47</v>
      </c>
      <c r="O5" s="1083" t="s">
        <v>2</v>
      </c>
      <c r="P5" s="1083" t="s">
        <v>48</v>
      </c>
      <c r="Q5" s="1083" t="s">
        <v>49</v>
      </c>
      <c r="R5" s="1083" t="s">
        <v>50</v>
      </c>
      <c r="S5" s="1083" t="s">
        <v>51</v>
      </c>
      <c r="T5" s="1083" t="s">
        <v>52</v>
      </c>
      <c r="U5" s="1083" t="s">
        <v>53</v>
      </c>
      <c r="V5" s="1083" t="s">
        <v>54</v>
      </c>
      <c r="W5" s="1083" t="s">
        <v>3</v>
      </c>
      <c r="X5" s="1083" t="s">
        <v>55</v>
      </c>
      <c r="Y5" s="1083" t="s">
        <v>56</v>
      </c>
      <c r="Z5" s="1083" t="s">
        <v>57</v>
      </c>
      <c r="AA5" s="1083" t="s">
        <v>58</v>
      </c>
      <c r="AB5" s="1083" t="s">
        <v>59</v>
      </c>
      <c r="AC5" s="1083" t="s">
        <v>4</v>
      </c>
      <c r="AD5" s="1083" t="s">
        <v>60</v>
      </c>
      <c r="AE5" s="1083" t="s">
        <v>61</v>
      </c>
      <c r="AF5" s="1083" t="s">
        <v>62</v>
      </c>
      <c r="AG5" s="1083" t="s">
        <v>5</v>
      </c>
      <c r="AH5" s="1083" t="s">
        <v>63</v>
      </c>
      <c r="AI5" s="1083" t="s">
        <v>64</v>
      </c>
      <c r="AJ5" s="1083" t="s">
        <v>6</v>
      </c>
      <c r="AK5" s="1083" t="s">
        <v>65</v>
      </c>
      <c r="AL5" s="1086" t="s">
        <v>66</v>
      </c>
      <c r="AM5" s="1083" t="s">
        <v>7</v>
      </c>
      <c r="AN5" s="1083" t="s">
        <v>8</v>
      </c>
      <c r="AO5" s="1088" t="s">
        <v>181</v>
      </c>
      <c r="AP5" s="1083" t="s">
        <v>10</v>
      </c>
      <c r="AQ5" s="1089" t="s">
        <v>11</v>
      </c>
      <c r="AR5" s="1090" t="s">
        <v>12</v>
      </c>
      <c r="AS5" s="1091" t="s">
        <v>13</v>
      </c>
      <c r="AT5" s="1092" t="s">
        <v>14</v>
      </c>
      <c r="AU5" s="1092" t="s">
        <v>15</v>
      </c>
      <c r="AV5" s="1092" t="s">
        <v>16</v>
      </c>
      <c r="AW5" s="1092" t="s">
        <v>17</v>
      </c>
      <c r="AX5" s="1093" t="s">
        <v>18</v>
      </c>
      <c r="AY5" s="1091" t="s">
        <v>19</v>
      </c>
      <c r="AZ5" s="1092" t="s">
        <v>20</v>
      </c>
      <c r="BA5" s="1092" t="s">
        <v>21</v>
      </c>
      <c r="BB5" s="1094" t="s">
        <v>22</v>
      </c>
      <c r="BC5" s="1092" t="s">
        <v>23</v>
      </c>
    </row>
    <row r="6" spans="2:56" s="40" customFormat="1" ht="24.75" customHeight="1">
      <c r="B6" s="75"/>
      <c r="C6" s="205" t="s">
        <v>201</v>
      </c>
      <c r="D6" s="133"/>
      <c r="E6" s="133"/>
      <c r="F6" s="133"/>
      <c r="G6" s="201"/>
      <c r="H6" s="133"/>
      <c r="I6" s="133"/>
      <c r="J6" s="134"/>
      <c r="K6" s="196">
        <f>表5!Q16</f>
        <v>0</v>
      </c>
      <c r="L6" s="197"/>
      <c r="M6" s="198"/>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6">
        <f>表5!O16+表5!P16</f>
        <v>0.12</v>
      </c>
      <c r="AM6" s="199"/>
      <c r="AN6" s="199"/>
      <c r="AO6" s="199"/>
      <c r="AP6" s="199"/>
      <c r="AQ6" s="200">
        <f>表5!M16+表5!N16</f>
        <v>0.17090909090909093</v>
      </c>
      <c r="AR6" s="197"/>
      <c r="AS6" s="198"/>
      <c r="AT6" s="199"/>
      <c r="AU6" s="199"/>
      <c r="AV6" s="199"/>
      <c r="AW6" s="199"/>
      <c r="AX6" s="196">
        <f>表5!S16</f>
        <v>0.70909090909090911</v>
      </c>
      <c r="AY6" s="198"/>
      <c r="AZ6" s="199"/>
      <c r="BA6" s="199"/>
      <c r="BB6" s="199"/>
      <c r="BC6" s="199"/>
    </row>
    <row r="8" spans="2:56" s="38" customFormat="1" ht="19.5">
      <c r="B8" s="79"/>
      <c r="C8" s="1508" t="s">
        <v>202</v>
      </c>
      <c r="D8" s="74"/>
      <c r="E8" s="74"/>
      <c r="F8" s="74"/>
      <c r="G8" s="74"/>
      <c r="H8" s="74"/>
      <c r="I8" s="74"/>
      <c r="J8" s="74"/>
      <c r="K8" s="252">
        <f>$K$6*$BC8</f>
        <v>0</v>
      </c>
      <c r="L8" s="254"/>
      <c r="M8" s="80"/>
      <c r="N8" s="74"/>
      <c r="O8" s="74"/>
      <c r="P8" s="74"/>
      <c r="Q8" s="74"/>
      <c r="R8" s="74"/>
      <c r="S8" s="74"/>
      <c r="T8" s="74"/>
      <c r="U8" s="74"/>
      <c r="V8" s="74"/>
      <c r="W8" s="74"/>
      <c r="X8" s="74"/>
      <c r="Y8" s="74"/>
      <c r="Z8" s="74"/>
      <c r="AA8" s="74"/>
      <c r="AB8" s="74"/>
      <c r="AC8" s="74"/>
      <c r="AD8" s="74"/>
      <c r="AE8" s="74"/>
      <c r="AF8" s="74"/>
      <c r="AG8" s="74"/>
      <c r="AH8" s="74"/>
      <c r="AI8" s="74"/>
      <c r="AJ8" s="74"/>
      <c r="AK8" s="74"/>
      <c r="AL8" s="253">
        <f>$AL$6*$BC8</f>
        <v>5749.2</v>
      </c>
      <c r="AM8" s="140"/>
      <c r="AN8" s="140"/>
      <c r="AO8" s="140">
        <f>SUM(D8:AN8)</f>
        <v>5749.2</v>
      </c>
      <c r="AP8" s="140"/>
      <c r="AQ8" s="253">
        <f>$AQ$6*$BC8</f>
        <v>8188.2545454545461</v>
      </c>
      <c r="AR8" s="255"/>
      <c r="AS8" s="141"/>
      <c r="AT8" s="140"/>
      <c r="AU8" s="140"/>
      <c r="AV8" s="141">
        <f>SUM(AP8:AU8)</f>
        <v>8188.2545454545461</v>
      </c>
      <c r="AW8" s="140"/>
      <c r="AX8" s="142">
        <f>$AX$6*$BC8</f>
        <v>33972.545454545456</v>
      </c>
      <c r="AY8" s="80"/>
      <c r="AZ8" s="74"/>
      <c r="BA8" s="74"/>
      <c r="BB8" s="74"/>
      <c r="BC8" s="81">
        <v>47910</v>
      </c>
      <c r="BD8" s="40"/>
    </row>
    <row r="9" spans="2:56" ht="19.5">
      <c r="C9" s="1509" t="s">
        <v>203</v>
      </c>
      <c r="D9" s="78"/>
      <c r="E9" s="78"/>
      <c r="F9" s="78"/>
      <c r="G9" s="147"/>
      <c r="H9" s="78"/>
      <c r="I9" s="78"/>
      <c r="J9" s="204"/>
      <c r="K9" s="148">
        <f>$K$6*$BC9</f>
        <v>0</v>
      </c>
      <c r="L9" s="149"/>
      <c r="M9" s="150"/>
      <c r="N9" s="78"/>
      <c r="O9" s="78"/>
      <c r="P9" s="78"/>
      <c r="Q9" s="78"/>
      <c r="R9" s="78"/>
      <c r="S9" s="78"/>
      <c r="T9" s="78"/>
      <c r="U9" s="78"/>
      <c r="V9" s="78"/>
      <c r="W9" s="78"/>
      <c r="X9" s="78"/>
      <c r="Y9" s="78"/>
      <c r="Z9" s="78"/>
      <c r="AA9" s="78"/>
      <c r="AB9" s="78"/>
      <c r="AC9" s="78"/>
      <c r="AD9" s="78"/>
      <c r="AE9" s="78"/>
      <c r="AF9" s="78"/>
      <c r="AG9" s="78"/>
      <c r="AH9" s="78"/>
      <c r="AI9" s="78"/>
      <c r="AJ9" s="78"/>
      <c r="AK9" s="78"/>
      <c r="AL9" s="151">
        <f>$AL$6*$BC9</f>
        <v>7638</v>
      </c>
      <c r="AM9" s="152"/>
      <c r="AN9" s="152"/>
      <c r="AO9" s="152">
        <f>SUM(D9:AN9)</f>
        <v>7638</v>
      </c>
      <c r="AP9" s="152"/>
      <c r="AQ9" s="151">
        <f>$AQ$6*$BC9</f>
        <v>10878.363636363638</v>
      </c>
      <c r="AR9" s="153"/>
      <c r="AS9" s="154"/>
      <c r="AT9" s="152"/>
      <c r="AU9" s="152"/>
      <c r="AV9" s="140">
        <f>SUM(AP9:AU9)</f>
        <v>10878.363636363638</v>
      </c>
      <c r="AW9" s="140"/>
      <c r="AX9" s="142">
        <f>$AX$6*$BC9</f>
        <v>45133.636363636368</v>
      </c>
      <c r="AY9" s="80"/>
      <c r="AZ9" s="74"/>
      <c r="BA9" s="74"/>
      <c r="BB9" s="74"/>
      <c r="BC9" s="81">
        <v>63650</v>
      </c>
    </row>
    <row r="10" spans="2:56" s="38" customFormat="1" ht="19.5">
      <c r="B10" s="79"/>
      <c r="C10" s="1510" t="s">
        <v>190</v>
      </c>
      <c r="D10" s="87">
        <v>0</v>
      </c>
      <c r="E10" s="87">
        <v>0</v>
      </c>
      <c r="F10" s="87">
        <v>0</v>
      </c>
      <c r="G10" s="202">
        <v>1555099</v>
      </c>
      <c r="H10" s="87"/>
      <c r="I10" s="87"/>
      <c r="J10" s="90">
        <v>0</v>
      </c>
      <c r="K10" s="88">
        <v>21549488</v>
      </c>
      <c r="L10" s="89">
        <v>9</v>
      </c>
      <c r="M10" s="90">
        <v>0</v>
      </c>
      <c r="N10" s="87">
        <v>4695</v>
      </c>
      <c r="O10" s="87">
        <v>0</v>
      </c>
      <c r="P10" s="87">
        <v>0</v>
      </c>
      <c r="Q10" s="87">
        <v>0</v>
      </c>
      <c r="R10" s="87">
        <v>0</v>
      </c>
      <c r="S10" s="87">
        <v>0</v>
      </c>
      <c r="T10" s="87">
        <v>0</v>
      </c>
      <c r="U10" s="87">
        <v>0</v>
      </c>
      <c r="V10" s="87">
        <v>0</v>
      </c>
      <c r="W10" s="87">
        <v>0</v>
      </c>
      <c r="X10" s="87">
        <v>115966</v>
      </c>
      <c r="Y10" s="87">
        <v>0</v>
      </c>
      <c r="Z10" s="87">
        <v>0</v>
      </c>
      <c r="AA10" s="87">
        <v>0</v>
      </c>
      <c r="AB10" s="87">
        <v>0</v>
      </c>
      <c r="AC10" s="87">
        <v>0</v>
      </c>
      <c r="AD10" s="87">
        <v>0</v>
      </c>
      <c r="AE10" s="87">
        <v>392</v>
      </c>
      <c r="AF10" s="87">
        <v>0</v>
      </c>
      <c r="AG10" s="87">
        <v>201</v>
      </c>
      <c r="AH10" s="87">
        <v>0</v>
      </c>
      <c r="AI10" s="87">
        <v>696269</v>
      </c>
      <c r="AJ10" s="87">
        <v>0</v>
      </c>
      <c r="AK10" s="87">
        <v>0</v>
      </c>
      <c r="AL10" s="87">
        <v>2519633</v>
      </c>
      <c r="AM10" s="87">
        <v>0</v>
      </c>
      <c r="AN10" s="87">
        <v>0</v>
      </c>
      <c r="AO10" s="87">
        <v>26441752</v>
      </c>
      <c r="AP10" s="87">
        <v>154008</v>
      </c>
      <c r="AQ10" s="87">
        <v>3301884</v>
      </c>
      <c r="AR10" s="89">
        <v>0</v>
      </c>
      <c r="AS10" s="90">
        <v>0</v>
      </c>
      <c r="AT10" s="87">
        <v>0</v>
      </c>
      <c r="AU10" s="87">
        <v>52042</v>
      </c>
      <c r="AV10" s="87">
        <v>3507934</v>
      </c>
      <c r="AW10" s="87">
        <v>29949686</v>
      </c>
      <c r="AX10" s="89">
        <v>20610143</v>
      </c>
      <c r="AY10" s="90">
        <v>24118077</v>
      </c>
      <c r="AZ10" s="87">
        <v>50559829</v>
      </c>
      <c r="BA10" s="87">
        <v>-9604519</v>
      </c>
      <c r="BB10" s="87">
        <v>14513558</v>
      </c>
      <c r="BC10" s="87">
        <v>40955310</v>
      </c>
      <c r="BD10" s="40"/>
    </row>
    <row r="11" spans="2:56" s="38" customFormat="1" ht="19.5">
      <c r="B11" s="79"/>
      <c r="C11" s="1511" t="s">
        <v>191</v>
      </c>
      <c r="D11" s="143">
        <f t="shared" ref="D11:AI11" si="0">D10-D8-D9</f>
        <v>0</v>
      </c>
      <c r="E11" s="143">
        <f t="shared" si="0"/>
        <v>0</v>
      </c>
      <c r="F11" s="143">
        <f t="shared" si="0"/>
        <v>0</v>
      </c>
      <c r="G11" s="203">
        <f t="shared" si="0"/>
        <v>1555099</v>
      </c>
      <c r="H11" s="143">
        <f t="shared" si="0"/>
        <v>0</v>
      </c>
      <c r="I11" s="143">
        <f t="shared" si="0"/>
        <v>0</v>
      </c>
      <c r="J11" s="145">
        <f t="shared" si="0"/>
        <v>0</v>
      </c>
      <c r="K11" s="143">
        <f t="shared" si="0"/>
        <v>21549488</v>
      </c>
      <c r="L11" s="144">
        <f t="shared" si="0"/>
        <v>9</v>
      </c>
      <c r="M11" s="145">
        <f t="shared" si="0"/>
        <v>0</v>
      </c>
      <c r="N11" s="143">
        <f t="shared" si="0"/>
        <v>4695</v>
      </c>
      <c r="O11" s="143">
        <f t="shared" si="0"/>
        <v>0</v>
      </c>
      <c r="P11" s="143">
        <f t="shared" si="0"/>
        <v>0</v>
      </c>
      <c r="Q11" s="143">
        <f t="shared" si="0"/>
        <v>0</v>
      </c>
      <c r="R11" s="143">
        <f t="shared" si="0"/>
        <v>0</v>
      </c>
      <c r="S11" s="143">
        <f t="shared" si="0"/>
        <v>0</v>
      </c>
      <c r="T11" s="143">
        <f t="shared" si="0"/>
        <v>0</v>
      </c>
      <c r="U11" s="143">
        <f t="shared" si="0"/>
        <v>0</v>
      </c>
      <c r="V11" s="143">
        <f t="shared" si="0"/>
        <v>0</v>
      </c>
      <c r="W11" s="143">
        <f t="shared" si="0"/>
        <v>0</v>
      </c>
      <c r="X11" s="143">
        <f t="shared" si="0"/>
        <v>115966</v>
      </c>
      <c r="Y11" s="143">
        <f t="shared" si="0"/>
        <v>0</v>
      </c>
      <c r="Z11" s="143">
        <f t="shared" si="0"/>
        <v>0</v>
      </c>
      <c r="AA11" s="143">
        <f t="shared" si="0"/>
        <v>0</v>
      </c>
      <c r="AB11" s="143">
        <f t="shared" si="0"/>
        <v>0</v>
      </c>
      <c r="AC11" s="143">
        <f t="shared" si="0"/>
        <v>0</v>
      </c>
      <c r="AD11" s="143">
        <f t="shared" si="0"/>
        <v>0</v>
      </c>
      <c r="AE11" s="143">
        <f t="shared" si="0"/>
        <v>392</v>
      </c>
      <c r="AF11" s="143">
        <f t="shared" si="0"/>
        <v>0</v>
      </c>
      <c r="AG11" s="143">
        <f t="shared" si="0"/>
        <v>201</v>
      </c>
      <c r="AH11" s="143">
        <f t="shared" si="0"/>
        <v>0</v>
      </c>
      <c r="AI11" s="143">
        <f t="shared" si="0"/>
        <v>696269</v>
      </c>
      <c r="AJ11" s="143">
        <f t="shared" ref="AJ11:BC11" si="1">AJ10-AJ8-AJ9</f>
        <v>0</v>
      </c>
      <c r="AK11" s="143">
        <f t="shared" si="1"/>
        <v>0</v>
      </c>
      <c r="AL11" s="146">
        <f t="shared" si="1"/>
        <v>2506245.7999999998</v>
      </c>
      <c r="AM11" s="143">
        <f t="shared" si="1"/>
        <v>0</v>
      </c>
      <c r="AN11" s="143">
        <f t="shared" si="1"/>
        <v>0</v>
      </c>
      <c r="AO11" s="146">
        <f t="shared" si="1"/>
        <v>26428364.800000001</v>
      </c>
      <c r="AP11" s="143">
        <f t="shared" si="1"/>
        <v>154008</v>
      </c>
      <c r="AQ11" s="146">
        <f t="shared" si="1"/>
        <v>3282817.3818181818</v>
      </c>
      <c r="AR11" s="144">
        <f t="shared" si="1"/>
        <v>0</v>
      </c>
      <c r="AS11" s="145">
        <f t="shared" si="1"/>
        <v>0</v>
      </c>
      <c r="AT11" s="143">
        <f t="shared" si="1"/>
        <v>0</v>
      </c>
      <c r="AU11" s="143">
        <f t="shared" si="1"/>
        <v>52042</v>
      </c>
      <c r="AV11" s="86">
        <f t="shared" si="1"/>
        <v>3488867.3818181818</v>
      </c>
      <c r="AW11" s="86">
        <f>AW10-AW8-AW9</f>
        <v>29949686</v>
      </c>
      <c r="AX11" s="91">
        <f t="shared" si="1"/>
        <v>20531036.818181816</v>
      </c>
      <c r="AY11" s="84">
        <f t="shared" si="1"/>
        <v>24118077</v>
      </c>
      <c r="AZ11" s="82">
        <f t="shared" si="1"/>
        <v>50559829</v>
      </c>
      <c r="BA11" s="82">
        <f t="shared" si="1"/>
        <v>-9604519</v>
      </c>
      <c r="BB11" s="82">
        <f t="shared" si="1"/>
        <v>14513558</v>
      </c>
      <c r="BC11" s="82">
        <f t="shared" si="1"/>
        <v>40843750</v>
      </c>
      <c r="BD11" s="40"/>
    </row>
    <row r="12" spans="2:56">
      <c r="AW12" s="1577"/>
    </row>
    <row r="15" spans="2:56" ht="39.950000000000003" customHeight="1"/>
    <row r="16" spans="2:56" ht="39.950000000000003" customHeight="1"/>
  </sheetData>
  <phoneticPr fontId="7"/>
  <printOptions horizontalCentered="1"/>
  <pageMargins left="0.74803149606299213" right="0.74803149606299213" top="0.98425196850393704" bottom="0.98425196850393704" header="0.51181102362204722" footer="0.51181102362204722"/>
  <pageSetup paperSize="9" scale="45" fitToWidth="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fitToPage="1"/>
  </sheetPr>
  <dimension ref="B1:BE53"/>
  <sheetViews>
    <sheetView zoomScale="70" zoomScaleNormal="70" workbookViewId="0">
      <selection activeCell="O31" sqref="O31"/>
    </sheetView>
  </sheetViews>
  <sheetFormatPr defaultColWidth="8.875" defaultRowHeight="12"/>
  <cols>
    <col min="1" max="1" width="3.625" style="130" customWidth="1"/>
    <col min="2" max="2" width="4.625" style="130" customWidth="1"/>
    <col min="3" max="3" width="20.125" style="130" customWidth="1"/>
    <col min="4" max="5" width="11" style="130" bestFit="1" customWidth="1"/>
    <col min="6" max="7" width="11.25" style="130" bestFit="1" customWidth="1"/>
    <col min="8" max="8" width="7.5" style="130" bestFit="1" customWidth="1"/>
    <col min="9" max="9" width="9" style="130" bestFit="1" customWidth="1"/>
    <col min="10" max="10" width="10" style="130" bestFit="1" customWidth="1"/>
    <col min="11" max="11" width="11" style="130" customWidth="1"/>
    <col min="12" max="12" width="10" style="130" customWidth="1"/>
    <col min="13" max="13" width="13.5" style="130" customWidth="1"/>
    <col min="14" max="14" width="10" style="130" customWidth="1"/>
    <col min="15" max="16" width="11.875" style="130" customWidth="1"/>
    <col min="17" max="18" width="10" style="130" customWidth="1"/>
    <col min="19" max="22" width="11" style="130" customWidth="1"/>
    <col min="23" max="23" width="10" style="130" customWidth="1"/>
    <col min="24" max="24" width="16.625" style="130" customWidth="1"/>
    <col min="25" max="25" width="11" style="130" customWidth="1"/>
    <col min="26" max="27" width="13.625" style="130" customWidth="1"/>
    <col min="28" max="34" width="11" style="130" customWidth="1"/>
    <col min="35" max="35" width="20.125" style="130" customWidth="1"/>
    <col min="36" max="36" width="15.125" style="130" customWidth="1"/>
    <col min="37" max="37" width="12.875" style="130" customWidth="1"/>
    <col min="38" max="38" width="11.125" style="130" customWidth="1"/>
    <col min="39" max="39" width="10" style="130" customWidth="1"/>
    <col min="40" max="40" width="10.625" style="130" customWidth="1"/>
    <col min="41" max="41" width="14" style="130" bestFit="1" customWidth="1"/>
    <col min="42" max="42" width="12.125" style="130" bestFit="1" customWidth="1"/>
    <col min="43" max="43" width="12.5" style="130" bestFit="1" customWidth="1"/>
    <col min="44" max="44" width="13.875" style="130" customWidth="1"/>
    <col min="45" max="46" width="22.125" style="130" customWidth="1"/>
    <col min="47" max="47" width="10" style="130" bestFit="1" customWidth="1"/>
    <col min="48" max="50" width="12.5" style="130" bestFit="1" customWidth="1"/>
    <col min="51" max="51" width="12.5" style="130" customWidth="1"/>
    <col min="52" max="52" width="13.5" style="130" customWidth="1"/>
    <col min="53" max="53" width="13.125" style="130" customWidth="1"/>
    <col min="54" max="54" width="12.5" style="130" customWidth="1"/>
    <col min="55" max="55" width="12.5" style="130" bestFit="1" customWidth="1"/>
    <col min="56" max="56" width="8.875" style="130"/>
    <col min="57" max="57" width="15.5" style="1172" bestFit="1" customWidth="1"/>
    <col min="58" max="58" width="3.625" style="130" customWidth="1"/>
    <col min="59" max="259" width="8.875" style="130"/>
    <col min="260" max="260" width="4.625" style="130" customWidth="1"/>
    <col min="261" max="261" width="20.125" style="130" customWidth="1"/>
    <col min="262" max="307" width="12.625" style="130" customWidth="1"/>
    <col min="308" max="308" width="14" style="130" customWidth="1"/>
    <col min="309" max="309" width="14.5" style="130" customWidth="1"/>
    <col min="310" max="311" width="12.625" style="130" customWidth="1"/>
    <col min="312" max="515" width="8.875" style="130"/>
    <col min="516" max="516" width="4.625" style="130" customWidth="1"/>
    <col min="517" max="517" width="20.125" style="130" customWidth="1"/>
    <col min="518" max="563" width="12.625" style="130" customWidth="1"/>
    <col min="564" max="564" width="14" style="130" customWidth="1"/>
    <col min="565" max="565" width="14.5" style="130" customWidth="1"/>
    <col min="566" max="567" width="12.625" style="130" customWidth="1"/>
    <col min="568" max="771" width="8.875" style="130"/>
    <col min="772" max="772" width="4.625" style="130" customWidth="1"/>
    <col min="773" max="773" width="20.125" style="130" customWidth="1"/>
    <col min="774" max="819" width="12.625" style="130" customWidth="1"/>
    <col min="820" max="820" width="14" style="130" customWidth="1"/>
    <col min="821" max="821" width="14.5" style="130" customWidth="1"/>
    <col min="822" max="823" width="12.625" style="130" customWidth="1"/>
    <col min="824" max="1027" width="8.875" style="130"/>
    <col min="1028" max="1028" width="4.625" style="130" customWidth="1"/>
    <col min="1029" max="1029" width="20.125" style="130" customWidth="1"/>
    <col min="1030" max="1075" width="12.625" style="130" customWidth="1"/>
    <col min="1076" max="1076" width="14" style="130" customWidth="1"/>
    <col min="1077" max="1077" width="14.5" style="130" customWidth="1"/>
    <col min="1078" max="1079" width="12.625" style="130" customWidth="1"/>
    <col min="1080" max="1283" width="8.875" style="130"/>
    <col min="1284" max="1284" width="4.625" style="130" customWidth="1"/>
    <col min="1285" max="1285" width="20.125" style="130" customWidth="1"/>
    <col min="1286" max="1331" width="12.625" style="130" customWidth="1"/>
    <col min="1332" max="1332" width="14" style="130" customWidth="1"/>
    <col min="1333" max="1333" width="14.5" style="130" customWidth="1"/>
    <col min="1334" max="1335" width="12.625" style="130" customWidth="1"/>
    <col min="1336" max="1539" width="8.875" style="130"/>
    <col min="1540" max="1540" width="4.625" style="130" customWidth="1"/>
    <col min="1541" max="1541" width="20.125" style="130" customWidth="1"/>
    <col min="1542" max="1587" width="12.625" style="130" customWidth="1"/>
    <col min="1588" max="1588" width="14" style="130" customWidth="1"/>
    <col min="1589" max="1589" width="14.5" style="130" customWidth="1"/>
    <col min="1590" max="1591" width="12.625" style="130" customWidth="1"/>
    <col min="1592" max="1795" width="8.875" style="130"/>
    <col min="1796" max="1796" width="4.625" style="130" customWidth="1"/>
    <col min="1797" max="1797" width="20.125" style="130" customWidth="1"/>
    <col min="1798" max="1843" width="12.625" style="130" customWidth="1"/>
    <col min="1844" max="1844" width="14" style="130" customWidth="1"/>
    <col min="1845" max="1845" width="14.5" style="130" customWidth="1"/>
    <col min="1846" max="1847" width="12.625" style="130" customWidth="1"/>
    <col min="1848" max="2051" width="8.875" style="130"/>
    <col min="2052" max="2052" width="4.625" style="130" customWidth="1"/>
    <col min="2053" max="2053" width="20.125" style="130" customWidth="1"/>
    <col min="2054" max="2099" width="12.625" style="130" customWidth="1"/>
    <col min="2100" max="2100" width="14" style="130" customWidth="1"/>
    <col min="2101" max="2101" width="14.5" style="130" customWidth="1"/>
    <col min="2102" max="2103" width="12.625" style="130" customWidth="1"/>
    <col min="2104" max="2307" width="8.875" style="130"/>
    <col min="2308" max="2308" width="4.625" style="130" customWidth="1"/>
    <col min="2309" max="2309" width="20.125" style="130" customWidth="1"/>
    <col min="2310" max="2355" width="12.625" style="130" customWidth="1"/>
    <col min="2356" max="2356" width="14" style="130" customWidth="1"/>
    <col min="2357" max="2357" width="14.5" style="130" customWidth="1"/>
    <col min="2358" max="2359" width="12.625" style="130" customWidth="1"/>
    <col min="2360" max="2563" width="8.875" style="130"/>
    <col min="2564" max="2564" width="4.625" style="130" customWidth="1"/>
    <col min="2565" max="2565" width="20.125" style="130" customWidth="1"/>
    <col min="2566" max="2611" width="12.625" style="130" customWidth="1"/>
    <col min="2612" max="2612" width="14" style="130" customWidth="1"/>
    <col min="2613" max="2613" width="14.5" style="130" customWidth="1"/>
    <col min="2614" max="2615" width="12.625" style="130" customWidth="1"/>
    <col min="2616" max="2819" width="8.875" style="130"/>
    <col min="2820" max="2820" width="4.625" style="130" customWidth="1"/>
    <col min="2821" max="2821" width="20.125" style="130" customWidth="1"/>
    <col min="2822" max="2867" width="12.625" style="130" customWidth="1"/>
    <col min="2868" max="2868" width="14" style="130" customWidth="1"/>
    <col min="2869" max="2869" width="14.5" style="130" customWidth="1"/>
    <col min="2870" max="2871" width="12.625" style="130" customWidth="1"/>
    <col min="2872" max="3075" width="8.875" style="130"/>
    <col min="3076" max="3076" width="4.625" style="130" customWidth="1"/>
    <col min="3077" max="3077" width="20.125" style="130" customWidth="1"/>
    <col min="3078" max="3123" width="12.625" style="130" customWidth="1"/>
    <col min="3124" max="3124" width="14" style="130" customWidth="1"/>
    <col min="3125" max="3125" width="14.5" style="130" customWidth="1"/>
    <col min="3126" max="3127" width="12.625" style="130" customWidth="1"/>
    <col min="3128" max="3331" width="8.875" style="130"/>
    <col min="3332" max="3332" width="4.625" style="130" customWidth="1"/>
    <col min="3333" max="3333" width="20.125" style="130" customWidth="1"/>
    <col min="3334" max="3379" width="12.625" style="130" customWidth="1"/>
    <col min="3380" max="3380" width="14" style="130" customWidth="1"/>
    <col min="3381" max="3381" width="14.5" style="130" customWidth="1"/>
    <col min="3382" max="3383" width="12.625" style="130" customWidth="1"/>
    <col min="3384" max="3587" width="8.875" style="130"/>
    <col min="3588" max="3588" width="4.625" style="130" customWidth="1"/>
    <col min="3589" max="3589" width="20.125" style="130" customWidth="1"/>
    <col min="3590" max="3635" width="12.625" style="130" customWidth="1"/>
    <col min="3636" max="3636" width="14" style="130" customWidth="1"/>
    <col min="3637" max="3637" width="14.5" style="130" customWidth="1"/>
    <col min="3638" max="3639" width="12.625" style="130" customWidth="1"/>
    <col min="3640" max="3843" width="8.875" style="130"/>
    <col min="3844" max="3844" width="4.625" style="130" customWidth="1"/>
    <col min="3845" max="3845" width="20.125" style="130" customWidth="1"/>
    <col min="3846" max="3891" width="12.625" style="130" customWidth="1"/>
    <col min="3892" max="3892" width="14" style="130" customWidth="1"/>
    <col min="3893" max="3893" width="14.5" style="130" customWidth="1"/>
    <col min="3894" max="3895" width="12.625" style="130" customWidth="1"/>
    <col min="3896" max="4099" width="8.875" style="130"/>
    <col min="4100" max="4100" width="4.625" style="130" customWidth="1"/>
    <col min="4101" max="4101" width="20.125" style="130" customWidth="1"/>
    <col min="4102" max="4147" width="12.625" style="130" customWidth="1"/>
    <col min="4148" max="4148" width="14" style="130" customWidth="1"/>
    <col min="4149" max="4149" width="14.5" style="130" customWidth="1"/>
    <col min="4150" max="4151" width="12.625" style="130" customWidth="1"/>
    <col min="4152" max="4355" width="8.875" style="130"/>
    <col min="4356" max="4356" width="4.625" style="130" customWidth="1"/>
    <col min="4357" max="4357" width="20.125" style="130" customWidth="1"/>
    <col min="4358" max="4403" width="12.625" style="130" customWidth="1"/>
    <col min="4404" max="4404" width="14" style="130" customWidth="1"/>
    <col min="4405" max="4405" width="14.5" style="130" customWidth="1"/>
    <col min="4406" max="4407" width="12.625" style="130" customWidth="1"/>
    <col min="4408" max="4611" width="8.875" style="130"/>
    <col min="4612" max="4612" width="4.625" style="130" customWidth="1"/>
    <col min="4613" max="4613" width="20.125" style="130" customWidth="1"/>
    <col min="4614" max="4659" width="12.625" style="130" customWidth="1"/>
    <col min="4660" max="4660" width="14" style="130" customWidth="1"/>
    <col min="4661" max="4661" width="14.5" style="130" customWidth="1"/>
    <col min="4662" max="4663" width="12.625" style="130" customWidth="1"/>
    <col min="4664" max="4867" width="8.875" style="130"/>
    <col min="4868" max="4868" width="4.625" style="130" customWidth="1"/>
    <col min="4869" max="4869" width="20.125" style="130" customWidth="1"/>
    <col min="4870" max="4915" width="12.625" style="130" customWidth="1"/>
    <col min="4916" max="4916" width="14" style="130" customWidth="1"/>
    <col min="4917" max="4917" width="14.5" style="130" customWidth="1"/>
    <col min="4918" max="4919" width="12.625" style="130" customWidth="1"/>
    <col min="4920" max="5123" width="8.875" style="130"/>
    <col min="5124" max="5124" width="4.625" style="130" customWidth="1"/>
    <col min="5125" max="5125" width="20.125" style="130" customWidth="1"/>
    <col min="5126" max="5171" width="12.625" style="130" customWidth="1"/>
    <col min="5172" max="5172" width="14" style="130" customWidth="1"/>
    <col min="5173" max="5173" width="14.5" style="130" customWidth="1"/>
    <col min="5174" max="5175" width="12.625" style="130" customWidth="1"/>
    <col min="5176" max="5379" width="8.875" style="130"/>
    <col min="5380" max="5380" width="4.625" style="130" customWidth="1"/>
    <col min="5381" max="5381" width="20.125" style="130" customWidth="1"/>
    <col min="5382" max="5427" width="12.625" style="130" customWidth="1"/>
    <col min="5428" max="5428" width="14" style="130" customWidth="1"/>
    <col min="5429" max="5429" width="14.5" style="130" customWidth="1"/>
    <col min="5430" max="5431" width="12.625" style="130" customWidth="1"/>
    <col min="5432" max="5635" width="8.875" style="130"/>
    <col min="5636" max="5636" width="4.625" style="130" customWidth="1"/>
    <col min="5637" max="5637" width="20.125" style="130" customWidth="1"/>
    <col min="5638" max="5683" width="12.625" style="130" customWidth="1"/>
    <col min="5684" max="5684" width="14" style="130" customWidth="1"/>
    <col min="5685" max="5685" width="14.5" style="130" customWidth="1"/>
    <col min="5686" max="5687" width="12.625" style="130" customWidth="1"/>
    <col min="5688" max="5891" width="8.875" style="130"/>
    <col min="5892" max="5892" width="4.625" style="130" customWidth="1"/>
    <col min="5893" max="5893" width="20.125" style="130" customWidth="1"/>
    <col min="5894" max="5939" width="12.625" style="130" customWidth="1"/>
    <col min="5940" max="5940" width="14" style="130" customWidth="1"/>
    <col min="5941" max="5941" width="14.5" style="130" customWidth="1"/>
    <col min="5942" max="5943" width="12.625" style="130" customWidth="1"/>
    <col min="5944" max="6147" width="8.875" style="130"/>
    <col min="6148" max="6148" width="4.625" style="130" customWidth="1"/>
    <col min="6149" max="6149" width="20.125" style="130" customWidth="1"/>
    <col min="6150" max="6195" width="12.625" style="130" customWidth="1"/>
    <col min="6196" max="6196" width="14" style="130" customWidth="1"/>
    <col min="6197" max="6197" width="14.5" style="130" customWidth="1"/>
    <col min="6198" max="6199" width="12.625" style="130" customWidth="1"/>
    <col min="6200" max="6403" width="8.875" style="130"/>
    <col min="6404" max="6404" width="4.625" style="130" customWidth="1"/>
    <col min="6405" max="6405" width="20.125" style="130" customWidth="1"/>
    <col min="6406" max="6451" width="12.625" style="130" customWidth="1"/>
    <col min="6452" max="6452" width="14" style="130" customWidth="1"/>
    <col min="6453" max="6453" width="14.5" style="130" customWidth="1"/>
    <col min="6454" max="6455" width="12.625" style="130" customWidth="1"/>
    <col min="6456" max="6659" width="8.875" style="130"/>
    <col min="6660" max="6660" width="4.625" style="130" customWidth="1"/>
    <col min="6661" max="6661" width="20.125" style="130" customWidth="1"/>
    <col min="6662" max="6707" width="12.625" style="130" customWidth="1"/>
    <col min="6708" max="6708" width="14" style="130" customWidth="1"/>
    <col min="6709" max="6709" width="14.5" style="130" customWidth="1"/>
    <col min="6710" max="6711" width="12.625" style="130" customWidth="1"/>
    <col min="6712" max="6915" width="8.875" style="130"/>
    <col min="6916" max="6916" width="4.625" style="130" customWidth="1"/>
    <col min="6917" max="6917" width="20.125" style="130" customWidth="1"/>
    <col min="6918" max="6963" width="12.625" style="130" customWidth="1"/>
    <col min="6964" max="6964" width="14" style="130" customWidth="1"/>
    <col min="6965" max="6965" width="14.5" style="130" customWidth="1"/>
    <col min="6966" max="6967" width="12.625" style="130" customWidth="1"/>
    <col min="6968" max="7171" width="8.875" style="130"/>
    <col min="7172" max="7172" width="4.625" style="130" customWidth="1"/>
    <col min="7173" max="7173" width="20.125" style="130" customWidth="1"/>
    <col min="7174" max="7219" width="12.625" style="130" customWidth="1"/>
    <col min="7220" max="7220" width="14" style="130" customWidth="1"/>
    <col min="7221" max="7221" width="14.5" style="130" customWidth="1"/>
    <col min="7222" max="7223" width="12.625" style="130" customWidth="1"/>
    <col min="7224" max="7427" width="8.875" style="130"/>
    <col min="7428" max="7428" width="4.625" style="130" customWidth="1"/>
    <col min="7429" max="7429" width="20.125" style="130" customWidth="1"/>
    <col min="7430" max="7475" width="12.625" style="130" customWidth="1"/>
    <col min="7476" max="7476" width="14" style="130" customWidth="1"/>
    <col min="7477" max="7477" width="14.5" style="130" customWidth="1"/>
    <col min="7478" max="7479" width="12.625" style="130" customWidth="1"/>
    <col min="7480" max="7683" width="8.875" style="130"/>
    <col min="7684" max="7684" width="4.625" style="130" customWidth="1"/>
    <col min="7685" max="7685" width="20.125" style="130" customWidth="1"/>
    <col min="7686" max="7731" width="12.625" style="130" customWidth="1"/>
    <col min="7732" max="7732" width="14" style="130" customWidth="1"/>
    <col min="7733" max="7733" width="14.5" style="130" customWidth="1"/>
    <col min="7734" max="7735" width="12.625" style="130" customWidth="1"/>
    <col min="7736" max="7939" width="8.875" style="130"/>
    <col min="7940" max="7940" width="4.625" style="130" customWidth="1"/>
    <col min="7941" max="7941" width="20.125" style="130" customWidth="1"/>
    <col min="7942" max="7987" width="12.625" style="130" customWidth="1"/>
    <col min="7988" max="7988" width="14" style="130" customWidth="1"/>
    <col min="7989" max="7989" width="14.5" style="130" customWidth="1"/>
    <col min="7990" max="7991" width="12.625" style="130" customWidth="1"/>
    <col min="7992" max="8195" width="8.875" style="130"/>
    <col min="8196" max="8196" width="4.625" style="130" customWidth="1"/>
    <col min="8197" max="8197" width="20.125" style="130" customWidth="1"/>
    <col min="8198" max="8243" width="12.625" style="130" customWidth="1"/>
    <col min="8244" max="8244" width="14" style="130" customWidth="1"/>
    <col min="8245" max="8245" width="14.5" style="130" customWidth="1"/>
    <col min="8246" max="8247" width="12.625" style="130" customWidth="1"/>
    <col min="8248" max="8451" width="8.875" style="130"/>
    <col min="8452" max="8452" width="4.625" style="130" customWidth="1"/>
    <col min="8453" max="8453" width="20.125" style="130" customWidth="1"/>
    <col min="8454" max="8499" width="12.625" style="130" customWidth="1"/>
    <col min="8500" max="8500" width="14" style="130" customWidth="1"/>
    <col min="8501" max="8501" width="14.5" style="130" customWidth="1"/>
    <col min="8502" max="8503" width="12.625" style="130" customWidth="1"/>
    <col min="8504" max="8707" width="8.875" style="130"/>
    <col min="8708" max="8708" width="4.625" style="130" customWidth="1"/>
    <col min="8709" max="8709" width="20.125" style="130" customWidth="1"/>
    <col min="8710" max="8755" width="12.625" style="130" customWidth="1"/>
    <col min="8756" max="8756" width="14" style="130" customWidth="1"/>
    <col min="8757" max="8757" width="14.5" style="130" customWidth="1"/>
    <col min="8758" max="8759" width="12.625" style="130" customWidth="1"/>
    <col min="8760" max="8963" width="8.875" style="130"/>
    <col min="8964" max="8964" width="4.625" style="130" customWidth="1"/>
    <col min="8965" max="8965" width="20.125" style="130" customWidth="1"/>
    <col min="8966" max="9011" width="12.625" style="130" customWidth="1"/>
    <col min="9012" max="9012" width="14" style="130" customWidth="1"/>
    <col min="9013" max="9013" width="14.5" style="130" customWidth="1"/>
    <col min="9014" max="9015" width="12.625" style="130" customWidth="1"/>
    <col min="9016" max="9219" width="8.875" style="130"/>
    <col min="9220" max="9220" width="4.625" style="130" customWidth="1"/>
    <col min="9221" max="9221" width="20.125" style="130" customWidth="1"/>
    <col min="9222" max="9267" width="12.625" style="130" customWidth="1"/>
    <col min="9268" max="9268" width="14" style="130" customWidth="1"/>
    <col min="9269" max="9269" width="14.5" style="130" customWidth="1"/>
    <col min="9270" max="9271" width="12.625" style="130" customWidth="1"/>
    <col min="9272" max="9475" width="8.875" style="130"/>
    <col min="9476" max="9476" width="4.625" style="130" customWidth="1"/>
    <col min="9477" max="9477" width="20.125" style="130" customWidth="1"/>
    <col min="9478" max="9523" width="12.625" style="130" customWidth="1"/>
    <col min="9524" max="9524" width="14" style="130" customWidth="1"/>
    <col min="9525" max="9525" width="14.5" style="130" customWidth="1"/>
    <col min="9526" max="9527" width="12.625" style="130" customWidth="1"/>
    <col min="9528" max="9731" width="8.875" style="130"/>
    <col min="9732" max="9732" width="4.625" style="130" customWidth="1"/>
    <col min="9733" max="9733" width="20.125" style="130" customWidth="1"/>
    <col min="9734" max="9779" width="12.625" style="130" customWidth="1"/>
    <col min="9780" max="9780" width="14" style="130" customWidth="1"/>
    <col min="9781" max="9781" width="14.5" style="130" customWidth="1"/>
    <col min="9782" max="9783" width="12.625" style="130" customWidth="1"/>
    <col min="9784" max="9987" width="8.875" style="130"/>
    <col min="9988" max="9988" width="4.625" style="130" customWidth="1"/>
    <col min="9989" max="9989" width="20.125" style="130" customWidth="1"/>
    <col min="9990" max="10035" width="12.625" style="130" customWidth="1"/>
    <col min="10036" max="10036" width="14" style="130" customWidth="1"/>
    <col min="10037" max="10037" width="14.5" style="130" customWidth="1"/>
    <col min="10038" max="10039" width="12.625" style="130" customWidth="1"/>
    <col min="10040" max="10243" width="8.875" style="130"/>
    <col min="10244" max="10244" width="4.625" style="130" customWidth="1"/>
    <col min="10245" max="10245" width="20.125" style="130" customWidth="1"/>
    <col min="10246" max="10291" width="12.625" style="130" customWidth="1"/>
    <col min="10292" max="10292" width="14" style="130" customWidth="1"/>
    <col min="10293" max="10293" width="14.5" style="130" customWidth="1"/>
    <col min="10294" max="10295" width="12.625" style="130" customWidth="1"/>
    <col min="10296" max="10499" width="8.875" style="130"/>
    <col min="10500" max="10500" width="4.625" style="130" customWidth="1"/>
    <col min="10501" max="10501" width="20.125" style="130" customWidth="1"/>
    <col min="10502" max="10547" width="12.625" style="130" customWidth="1"/>
    <col min="10548" max="10548" width="14" style="130" customWidth="1"/>
    <col min="10549" max="10549" width="14.5" style="130" customWidth="1"/>
    <col min="10550" max="10551" width="12.625" style="130" customWidth="1"/>
    <col min="10552" max="10755" width="8.875" style="130"/>
    <col min="10756" max="10756" width="4.625" style="130" customWidth="1"/>
    <col min="10757" max="10757" width="20.125" style="130" customWidth="1"/>
    <col min="10758" max="10803" width="12.625" style="130" customWidth="1"/>
    <col min="10804" max="10804" width="14" style="130" customWidth="1"/>
    <col min="10805" max="10805" width="14.5" style="130" customWidth="1"/>
    <col min="10806" max="10807" width="12.625" style="130" customWidth="1"/>
    <col min="10808" max="11011" width="8.875" style="130"/>
    <col min="11012" max="11012" width="4.625" style="130" customWidth="1"/>
    <col min="11013" max="11013" width="20.125" style="130" customWidth="1"/>
    <col min="11014" max="11059" width="12.625" style="130" customWidth="1"/>
    <col min="11060" max="11060" width="14" style="130" customWidth="1"/>
    <col min="11061" max="11061" width="14.5" style="130" customWidth="1"/>
    <col min="11062" max="11063" width="12.625" style="130" customWidth="1"/>
    <col min="11064" max="11267" width="8.875" style="130"/>
    <col min="11268" max="11268" width="4.625" style="130" customWidth="1"/>
    <col min="11269" max="11269" width="20.125" style="130" customWidth="1"/>
    <col min="11270" max="11315" width="12.625" style="130" customWidth="1"/>
    <col min="11316" max="11316" width="14" style="130" customWidth="1"/>
    <col min="11317" max="11317" width="14.5" style="130" customWidth="1"/>
    <col min="11318" max="11319" width="12.625" style="130" customWidth="1"/>
    <col min="11320" max="11523" width="8.875" style="130"/>
    <col min="11524" max="11524" width="4.625" style="130" customWidth="1"/>
    <col min="11525" max="11525" width="20.125" style="130" customWidth="1"/>
    <col min="11526" max="11571" width="12.625" style="130" customWidth="1"/>
    <col min="11572" max="11572" width="14" style="130" customWidth="1"/>
    <col min="11573" max="11573" width="14.5" style="130" customWidth="1"/>
    <col min="11574" max="11575" width="12.625" style="130" customWidth="1"/>
    <col min="11576" max="11779" width="8.875" style="130"/>
    <col min="11780" max="11780" width="4.625" style="130" customWidth="1"/>
    <col min="11781" max="11781" width="20.125" style="130" customWidth="1"/>
    <col min="11782" max="11827" width="12.625" style="130" customWidth="1"/>
    <col min="11828" max="11828" width="14" style="130" customWidth="1"/>
    <col min="11829" max="11829" width="14.5" style="130" customWidth="1"/>
    <col min="11830" max="11831" width="12.625" style="130" customWidth="1"/>
    <col min="11832" max="12035" width="8.875" style="130"/>
    <col min="12036" max="12036" width="4.625" style="130" customWidth="1"/>
    <col min="12037" max="12037" width="20.125" style="130" customWidth="1"/>
    <col min="12038" max="12083" width="12.625" style="130" customWidth="1"/>
    <col min="12084" max="12084" width="14" style="130" customWidth="1"/>
    <col min="12085" max="12085" width="14.5" style="130" customWidth="1"/>
    <col min="12086" max="12087" width="12.625" style="130" customWidth="1"/>
    <col min="12088" max="12291" width="8.875" style="130"/>
    <col min="12292" max="12292" width="4.625" style="130" customWidth="1"/>
    <col min="12293" max="12293" width="20.125" style="130" customWidth="1"/>
    <col min="12294" max="12339" width="12.625" style="130" customWidth="1"/>
    <col min="12340" max="12340" width="14" style="130" customWidth="1"/>
    <col min="12341" max="12341" width="14.5" style="130" customWidth="1"/>
    <col min="12342" max="12343" width="12.625" style="130" customWidth="1"/>
    <col min="12344" max="12547" width="8.875" style="130"/>
    <col min="12548" max="12548" width="4.625" style="130" customWidth="1"/>
    <col min="12549" max="12549" width="20.125" style="130" customWidth="1"/>
    <col min="12550" max="12595" width="12.625" style="130" customWidth="1"/>
    <col min="12596" max="12596" width="14" style="130" customWidth="1"/>
    <col min="12597" max="12597" width="14.5" style="130" customWidth="1"/>
    <col min="12598" max="12599" width="12.625" style="130" customWidth="1"/>
    <col min="12600" max="12803" width="8.875" style="130"/>
    <col min="12804" max="12804" width="4.625" style="130" customWidth="1"/>
    <col min="12805" max="12805" width="20.125" style="130" customWidth="1"/>
    <col min="12806" max="12851" width="12.625" style="130" customWidth="1"/>
    <col min="12852" max="12852" width="14" style="130" customWidth="1"/>
    <col min="12853" max="12853" width="14.5" style="130" customWidth="1"/>
    <col min="12854" max="12855" width="12.625" style="130" customWidth="1"/>
    <col min="12856" max="13059" width="8.875" style="130"/>
    <col min="13060" max="13060" width="4.625" style="130" customWidth="1"/>
    <col min="13061" max="13061" width="20.125" style="130" customWidth="1"/>
    <col min="13062" max="13107" width="12.625" style="130" customWidth="1"/>
    <col min="13108" max="13108" width="14" style="130" customWidth="1"/>
    <col min="13109" max="13109" width="14.5" style="130" customWidth="1"/>
    <col min="13110" max="13111" width="12.625" style="130" customWidth="1"/>
    <col min="13112" max="13315" width="8.875" style="130"/>
    <col min="13316" max="13316" width="4.625" style="130" customWidth="1"/>
    <col min="13317" max="13317" width="20.125" style="130" customWidth="1"/>
    <col min="13318" max="13363" width="12.625" style="130" customWidth="1"/>
    <col min="13364" max="13364" width="14" style="130" customWidth="1"/>
    <col min="13365" max="13365" width="14.5" style="130" customWidth="1"/>
    <col min="13366" max="13367" width="12.625" style="130" customWidth="1"/>
    <col min="13368" max="13571" width="8.875" style="130"/>
    <col min="13572" max="13572" width="4.625" style="130" customWidth="1"/>
    <col min="13573" max="13573" width="20.125" style="130" customWidth="1"/>
    <col min="13574" max="13619" width="12.625" style="130" customWidth="1"/>
    <col min="13620" max="13620" width="14" style="130" customWidth="1"/>
    <col min="13621" max="13621" width="14.5" style="130" customWidth="1"/>
    <col min="13622" max="13623" width="12.625" style="130" customWidth="1"/>
    <col min="13624" max="13827" width="8.875" style="130"/>
    <col min="13828" max="13828" width="4.625" style="130" customWidth="1"/>
    <col min="13829" max="13829" width="20.125" style="130" customWidth="1"/>
    <col min="13830" max="13875" width="12.625" style="130" customWidth="1"/>
    <col min="13876" max="13876" width="14" style="130" customWidth="1"/>
    <col min="13877" max="13877" width="14.5" style="130" customWidth="1"/>
    <col min="13878" max="13879" width="12.625" style="130" customWidth="1"/>
    <col min="13880" max="14083" width="8.875" style="130"/>
    <col min="14084" max="14084" width="4.625" style="130" customWidth="1"/>
    <col min="14085" max="14085" width="20.125" style="130" customWidth="1"/>
    <col min="14086" max="14131" width="12.625" style="130" customWidth="1"/>
    <col min="14132" max="14132" width="14" style="130" customWidth="1"/>
    <col min="14133" max="14133" width="14.5" style="130" customWidth="1"/>
    <col min="14134" max="14135" width="12.625" style="130" customWidth="1"/>
    <col min="14136" max="14339" width="8.875" style="130"/>
    <col min="14340" max="14340" width="4.625" style="130" customWidth="1"/>
    <col min="14341" max="14341" width="20.125" style="130" customWidth="1"/>
    <col min="14342" max="14387" width="12.625" style="130" customWidth="1"/>
    <col min="14388" max="14388" width="14" style="130" customWidth="1"/>
    <col min="14389" max="14389" width="14.5" style="130" customWidth="1"/>
    <col min="14390" max="14391" width="12.625" style="130" customWidth="1"/>
    <col min="14392" max="14595" width="8.875" style="130"/>
    <col min="14596" max="14596" width="4.625" style="130" customWidth="1"/>
    <col min="14597" max="14597" width="20.125" style="130" customWidth="1"/>
    <col min="14598" max="14643" width="12.625" style="130" customWidth="1"/>
    <col min="14644" max="14644" width="14" style="130" customWidth="1"/>
    <col min="14645" max="14645" width="14.5" style="130" customWidth="1"/>
    <col min="14646" max="14647" width="12.625" style="130" customWidth="1"/>
    <col min="14648" max="14851" width="8.875" style="130"/>
    <col min="14852" max="14852" width="4.625" style="130" customWidth="1"/>
    <col min="14853" max="14853" width="20.125" style="130" customWidth="1"/>
    <col min="14854" max="14899" width="12.625" style="130" customWidth="1"/>
    <col min="14900" max="14900" width="14" style="130" customWidth="1"/>
    <col min="14901" max="14901" width="14.5" style="130" customWidth="1"/>
    <col min="14902" max="14903" width="12.625" style="130" customWidth="1"/>
    <col min="14904" max="15107" width="8.875" style="130"/>
    <col min="15108" max="15108" width="4.625" style="130" customWidth="1"/>
    <col min="15109" max="15109" width="20.125" style="130" customWidth="1"/>
    <col min="15110" max="15155" width="12.625" style="130" customWidth="1"/>
    <col min="15156" max="15156" width="14" style="130" customWidth="1"/>
    <col min="15157" max="15157" width="14.5" style="130" customWidth="1"/>
    <col min="15158" max="15159" width="12.625" style="130" customWidth="1"/>
    <col min="15160" max="15363" width="8.875" style="130"/>
    <col min="15364" max="15364" width="4.625" style="130" customWidth="1"/>
    <col min="15365" max="15365" width="20.125" style="130" customWidth="1"/>
    <col min="15366" max="15411" width="12.625" style="130" customWidth="1"/>
    <col min="15412" max="15412" width="14" style="130" customWidth="1"/>
    <col min="15413" max="15413" width="14.5" style="130" customWidth="1"/>
    <col min="15414" max="15415" width="12.625" style="130" customWidth="1"/>
    <col min="15416" max="15619" width="8.875" style="130"/>
    <col min="15620" max="15620" width="4.625" style="130" customWidth="1"/>
    <col min="15621" max="15621" width="20.125" style="130" customWidth="1"/>
    <col min="15622" max="15667" width="12.625" style="130" customWidth="1"/>
    <col min="15668" max="15668" width="14" style="130" customWidth="1"/>
    <col min="15669" max="15669" width="14.5" style="130" customWidth="1"/>
    <col min="15670" max="15671" width="12.625" style="130" customWidth="1"/>
    <col min="15672" max="15875" width="8.875" style="130"/>
    <col min="15876" max="15876" width="4.625" style="130" customWidth="1"/>
    <col min="15877" max="15877" width="20.125" style="130" customWidth="1"/>
    <col min="15878" max="15923" width="12.625" style="130" customWidth="1"/>
    <col min="15924" max="15924" width="14" style="130" customWidth="1"/>
    <col min="15925" max="15925" width="14.5" style="130" customWidth="1"/>
    <col min="15926" max="15927" width="12.625" style="130" customWidth="1"/>
    <col min="15928" max="16131" width="8.875" style="130"/>
    <col min="16132" max="16132" width="4.625" style="130" customWidth="1"/>
    <col min="16133" max="16133" width="20.125" style="130" customWidth="1"/>
    <col min="16134" max="16179" width="12.625" style="130" customWidth="1"/>
    <col min="16180" max="16180" width="14" style="130" customWidth="1"/>
    <col min="16181" max="16181" width="14.5" style="130" customWidth="1"/>
    <col min="16182" max="16183" width="12.625" style="130" customWidth="1"/>
    <col min="16184" max="16384" width="8.875" style="130"/>
  </cols>
  <sheetData>
    <row r="1" spans="2:57" ht="50.1" customHeight="1">
      <c r="B1" s="1404" t="s">
        <v>1042</v>
      </c>
      <c r="AF1" s="155"/>
    </row>
    <row r="2" spans="2:57" ht="18" customHeight="1">
      <c r="AF2" s="155"/>
      <c r="AO2" s="1124"/>
      <c r="AV2" s="1124"/>
      <c r="AW2" s="1124"/>
    </row>
    <row r="3" spans="2:57" ht="20.100000000000001" customHeight="1">
      <c r="B3" s="156" t="s">
        <v>40</v>
      </c>
      <c r="C3" s="157"/>
      <c r="D3" s="158" t="s">
        <v>31</v>
      </c>
      <c r="E3" s="158" t="s">
        <v>32</v>
      </c>
      <c r="F3" s="158" t="s">
        <v>33</v>
      </c>
      <c r="G3" s="1183" t="s">
        <v>34</v>
      </c>
      <c r="H3" s="1183"/>
      <c r="I3" s="1183"/>
      <c r="J3" s="257" t="s">
        <v>35</v>
      </c>
      <c r="K3" s="171" t="s">
        <v>36</v>
      </c>
      <c r="L3" s="158" t="s">
        <v>37</v>
      </c>
      <c r="M3" s="158" t="s">
        <v>38</v>
      </c>
      <c r="N3" s="158" t="s">
        <v>39</v>
      </c>
      <c r="O3" s="158">
        <v>10</v>
      </c>
      <c r="P3" s="158">
        <v>11</v>
      </c>
      <c r="Q3" s="158">
        <v>12</v>
      </c>
      <c r="R3" s="158">
        <v>13</v>
      </c>
      <c r="S3" s="158">
        <v>14</v>
      </c>
      <c r="T3" s="158">
        <v>15</v>
      </c>
      <c r="U3" s="158">
        <v>16</v>
      </c>
      <c r="V3" s="158">
        <v>17</v>
      </c>
      <c r="W3" s="158">
        <v>18</v>
      </c>
      <c r="X3" s="158">
        <v>19</v>
      </c>
      <c r="Y3" s="158">
        <v>20</v>
      </c>
      <c r="Z3" s="158">
        <v>21</v>
      </c>
      <c r="AA3" s="158">
        <v>22</v>
      </c>
      <c r="AB3" s="158">
        <v>23</v>
      </c>
      <c r="AC3" s="158">
        <v>24</v>
      </c>
      <c r="AD3" s="158">
        <v>25</v>
      </c>
      <c r="AE3" s="158">
        <v>26</v>
      </c>
      <c r="AF3" s="158">
        <v>27</v>
      </c>
      <c r="AG3" s="158">
        <v>28</v>
      </c>
      <c r="AH3" s="158">
        <v>29</v>
      </c>
      <c r="AI3" s="158">
        <v>30</v>
      </c>
      <c r="AJ3" s="158">
        <v>31</v>
      </c>
      <c r="AK3" s="158">
        <v>32</v>
      </c>
      <c r="AL3" s="158">
        <v>33</v>
      </c>
      <c r="AM3" s="158">
        <v>34</v>
      </c>
      <c r="AN3" s="1125">
        <v>35</v>
      </c>
      <c r="AO3" s="158">
        <v>36</v>
      </c>
      <c r="AP3" s="171">
        <v>37</v>
      </c>
      <c r="AQ3" s="257">
        <v>38</v>
      </c>
      <c r="AR3" s="171">
        <v>39</v>
      </c>
      <c r="AS3" s="158">
        <v>40</v>
      </c>
      <c r="AT3" s="158">
        <v>41</v>
      </c>
      <c r="AU3" s="158">
        <v>42</v>
      </c>
      <c r="AV3" s="158">
        <v>43</v>
      </c>
      <c r="AW3" s="158">
        <v>44</v>
      </c>
      <c r="AX3" s="257">
        <v>45</v>
      </c>
      <c r="AY3" s="171">
        <v>46</v>
      </c>
      <c r="AZ3" s="158">
        <v>47</v>
      </c>
      <c r="BA3" s="158">
        <v>48</v>
      </c>
      <c r="BB3" s="1125">
        <v>49</v>
      </c>
      <c r="BC3" s="158">
        <v>50</v>
      </c>
      <c r="BE3" s="1173"/>
    </row>
    <row r="4" spans="2:57" ht="39">
      <c r="B4" s="159" t="s">
        <v>28</v>
      </c>
      <c r="C4" s="160"/>
      <c r="D4" s="161" t="s">
        <v>180</v>
      </c>
      <c r="E4" s="161" t="s">
        <v>0</v>
      </c>
      <c r="F4" s="161" t="s">
        <v>1</v>
      </c>
      <c r="G4" s="1184" t="s">
        <v>42</v>
      </c>
      <c r="H4" s="1184" t="s">
        <v>193</v>
      </c>
      <c r="I4" s="1184" t="s">
        <v>194</v>
      </c>
      <c r="J4" s="258" t="s">
        <v>43</v>
      </c>
      <c r="K4" s="172" t="s">
        <v>44</v>
      </c>
      <c r="L4" s="161" t="s">
        <v>45</v>
      </c>
      <c r="M4" s="161" t="s">
        <v>46</v>
      </c>
      <c r="N4" s="161" t="s">
        <v>47</v>
      </c>
      <c r="O4" s="161" t="s">
        <v>2</v>
      </c>
      <c r="P4" s="161" t="s">
        <v>48</v>
      </c>
      <c r="Q4" s="161" t="s">
        <v>49</v>
      </c>
      <c r="R4" s="161" t="s">
        <v>50</v>
      </c>
      <c r="S4" s="161" t="s">
        <v>51</v>
      </c>
      <c r="T4" s="161" t="s">
        <v>52</v>
      </c>
      <c r="U4" s="161" t="s">
        <v>53</v>
      </c>
      <c r="V4" s="161" t="s">
        <v>54</v>
      </c>
      <c r="W4" s="161" t="s">
        <v>3</v>
      </c>
      <c r="X4" s="161" t="s">
        <v>55</v>
      </c>
      <c r="Y4" s="161" t="s">
        <v>56</v>
      </c>
      <c r="Z4" s="161" t="s">
        <v>57</v>
      </c>
      <c r="AA4" s="161" t="s">
        <v>58</v>
      </c>
      <c r="AB4" s="161" t="s">
        <v>59</v>
      </c>
      <c r="AC4" s="161" t="s">
        <v>4</v>
      </c>
      <c r="AD4" s="161" t="s">
        <v>60</v>
      </c>
      <c r="AE4" s="161" t="s">
        <v>61</v>
      </c>
      <c r="AF4" s="161" t="s">
        <v>62</v>
      </c>
      <c r="AG4" s="161" t="s">
        <v>5</v>
      </c>
      <c r="AH4" s="161" t="s">
        <v>63</v>
      </c>
      <c r="AI4" s="161" t="s">
        <v>64</v>
      </c>
      <c r="AJ4" s="161" t="s">
        <v>6</v>
      </c>
      <c r="AK4" s="161" t="s">
        <v>65</v>
      </c>
      <c r="AL4" s="161" t="s">
        <v>66</v>
      </c>
      <c r="AM4" s="161" t="s">
        <v>7</v>
      </c>
      <c r="AN4" s="1126" t="s">
        <v>8</v>
      </c>
      <c r="AO4" s="161" t="s">
        <v>9</v>
      </c>
      <c r="AP4" s="172" t="s">
        <v>10</v>
      </c>
      <c r="AQ4" s="258" t="s">
        <v>11</v>
      </c>
      <c r="AR4" s="172" t="s">
        <v>12</v>
      </c>
      <c r="AS4" s="161" t="s">
        <v>13</v>
      </c>
      <c r="AT4" s="161" t="s">
        <v>14</v>
      </c>
      <c r="AU4" s="161" t="s">
        <v>15</v>
      </c>
      <c r="AV4" s="161" t="s">
        <v>16</v>
      </c>
      <c r="AW4" s="161" t="s">
        <v>17</v>
      </c>
      <c r="AX4" s="258" t="s">
        <v>18</v>
      </c>
      <c r="AY4" s="172" t="s">
        <v>19</v>
      </c>
      <c r="AZ4" s="161" t="s">
        <v>20</v>
      </c>
      <c r="BA4" s="161" t="s">
        <v>21</v>
      </c>
      <c r="BB4" s="1126" t="s">
        <v>22</v>
      </c>
      <c r="BC4" s="161" t="s">
        <v>23</v>
      </c>
      <c r="BE4" s="1507" t="s">
        <v>272</v>
      </c>
    </row>
    <row r="5" spans="2:57">
      <c r="B5" s="162" t="s">
        <v>31</v>
      </c>
      <c r="C5" s="163" t="s">
        <v>41</v>
      </c>
      <c r="D5" s="1127">
        <v>12972941</v>
      </c>
      <c r="E5" s="1127">
        <v>19483154</v>
      </c>
      <c r="F5" s="1127">
        <v>93912</v>
      </c>
      <c r="G5" s="1185">
        <f>図8!G5</f>
        <v>0</v>
      </c>
      <c r="H5" s="1185">
        <f>図8!H5</f>
        <v>0</v>
      </c>
      <c r="I5" s="1185">
        <f>図8!I5</f>
        <v>0</v>
      </c>
      <c r="J5" s="1128">
        <v>0</v>
      </c>
      <c r="K5" s="1127">
        <v>61795934</v>
      </c>
      <c r="L5" s="1127">
        <v>26162</v>
      </c>
      <c r="M5" s="1127">
        <v>12368</v>
      </c>
      <c r="N5" s="1127">
        <v>86567</v>
      </c>
      <c r="O5" s="1127">
        <v>13113</v>
      </c>
      <c r="P5" s="1127">
        <v>1033</v>
      </c>
      <c r="Q5" s="1127">
        <v>0</v>
      </c>
      <c r="R5" s="1127">
        <v>90</v>
      </c>
      <c r="S5" s="1127">
        <v>0</v>
      </c>
      <c r="T5" s="1127">
        <v>0</v>
      </c>
      <c r="U5" s="1127">
        <v>0</v>
      </c>
      <c r="V5" s="1127">
        <v>0</v>
      </c>
      <c r="W5" s="1127">
        <v>0</v>
      </c>
      <c r="X5" s="1127">
        <v>430144</v>
      </c>
      <c r="Y5" s="1127">
        <v>995390</v>
      </c>
      <c r="Z5" s="1127">
        <v>0</v>
      </c>
      <c r="AA5" s="1127">
        <v>0</v>
      </c>
      <c r="AB5" s="1127">
        <v>84207</v>
      </c>
      <c r="AC5" s="1127">
        <v>0</v>
      </c>
      <c r="AD5" s="1127">
        <v>695</v>
      </c>
      <c r="AE5" s="1127">
        <v>3497</v>
      </c>
      <c r="AF5" s="1127">
        <v>0</v>
      </c>
      <c r="AG5" s="1127">
        <v>863</v>
      </c>
      <c r="AH5" s="1127">
        <v>182516</v>
      </c>
      <c r="AI5" s="1127">
        <v>1621588</v>
      </c>
      <c r="AJ5" s="1127">
        <v>81506</v>
      </c>
      <c r="AK5" s="1127">
        <v>5829</v>
      </c>
      <c r="AL5" s="1127">
        <v>4980121</v>
      </c>
      <c r="AM5" s="1127">
        <v>0</v>
      </c>
      <c r="AN5" s="1127">
        <v>0</v>
      </c>
      <c r="AO5" s="1131">
        <v>102871630</v>
      </c>
      <c r="AP5" s="1127">
        <v>458815</v>
      </c>
      <c r="AQ5" s="1128">
        <v>33016031</v>
      </c>
      <c r="AR5" s="1127">
        <v>0</v>
      </c>
      <c r="AS5" s="1127">
        <v>0</v>
      </c>
      <c r="AT5" s="1127">
        <v>488190</v>
      </c>
      <c r="AU5" s="1127">
        <v>-3537407</v>
      </c>
      <c r="AV5" s="1131">
        <v>30425629</v>
      </c>
      <c r="AW5" s="1131">
        <v>133297259</v>
      </c>
      <c r="AX5" s="1129">
        <v>76767038</v>
      </c>
      <c r="AY5" s="1130">
        <v>107192667</v>
      </c>
      <c r="AZ5" s="1131">
        <v>210064297</v>
      </c>
      <c r="BA5" s="1131">
        <v>-48273818</v>
      </c>
      <c r="BB5" s="1131">
        <v>58918849</v>
      </c>
      <c r="BC5" s="1131">
        <v>161790479</v>
      </c>
      <c r="BE5" s="1174">
        <f>AQ5/$AQ$42</f>
        <v>1.2707657857716837E-2</v>
      </c>
    </row>
    <row r="6" spans="2:57">
      <c r="B6" s="131" t="s">
        <v>32</v>
      </c>
      <c r="C6" s="132" t="s">
        <v>0</v>
      </c>
      <c r="D6" s="1132">
        <v>1633499</v>
      </c>
      <c r="E6" s="1132">
        <v>7487179</v>
      </c>
      <c r="F6" s="1132">
        <v>13218</v>
      </c>
      <c r="G6" s="1186">
        <f>図8!G6</f>
        <v>0</v>
      </c>
      <c r="H6" s="1186">
        <f>図8!H6</f>
        <v>0</v>
      </c>
      <c r="I6" s="1186">
        <f>図8!I6</f>
        <v>0</v>
      </c>
      <c r="J6" s="1133">
        <v>0</v>
      </c>
      <c r="K6" s="1132">
        <v>70012915</v>
      </c>
      <c r="L6" s="1132">
        <v>17564</v>
      </c>
      <c r="M6" s="1132">
        <v>0</v>
      </c>
      <c r="N6" s="1132">
        <v>5709</v>
      </c>
      <c r="O6" s="1132">
        <v>0</v>
      </c>
      <c r="P6" s="1132">
        <v>1</v>
      </c>
      <c r="Q6" s="1132">
        <v>0</v>
      </c>
      <c r="R6" s="1132">
        <v>0</v>
      </c>
      <c r="S6" s="1132">
        <v>0</v>
      </c>
      <c r="T6" s="1132">
        <v>0</v>
      </c>
      <c r="U6" s="1132">
        <v>0</v>
      </c>
      <c r="V6" s="1132">
        <v>0</v>
      </c>
      <c r="W6" s="1132">
        <v>0</v>
      </c>
      <c r="X6" s="1132">
        <v>14344</v>
      </c>
      <c r="Y6" s="1132">
        <v>0</v>
      </c>
      <c r="Z6" s="1132">
        <v>0</v>
      </c>
      <c r="AA6" s="1132">
        <v>0</v>
      </c>
      <c r="AB6" s="1132">
        <v>0</v>
      </c>
      <c r="AC6" s="1132">
        <v>0</v>
      </c>
      <c r="AD6" s="1132">
        <v>0</v>
      </c>
      <c r="AE6" s="1132">
        <v>449</v>
      </c>
      <c r="AF6" s="1132">
        <v>0</v>
      </c>
      <c r="AG6" s="1132">
        <v>54</v>
      </c>
      <c r="AH6" s="1132">
        <v>144274</v>
      </c>
      <c r="AI6" s="1132">
        <v>299434</v>
      </c>
      <c r="AJ6" s="1132">
        <v>0</v>
      </c>
      <c r="AK6" s="1132">
        <v>0</v>
      </c>
      <c r="AL6" s="1132">
        <v>1120879</v>
      </c>
      <c r="AM6" s="1132">
        <v>0</v>
      </c>
      <c r="AN6" s="1132">
        <v>0</v>
      </c>
      <c r="AO6" s="1136">
        <v>80749519</v>
      </c>
      <c r="AP6" s="1132">
        <v>0</v>
      </c>
      <c r="AQ6" s="1133">
        <v>2361919</v>
      </c>
      <c r="AR6" s="1132">
        <v>0</v>
      </c>
      <c r="AS6" s="1132">
        <v>0</v>
      </c>
      <c r="AT6" s="1132">
        <v>3642762</v>
      </c>
      <c r="AU6" s="1132">
        <v>-2330407</v>
      </c>
      <c r="AV6" s="1136">
        <v>3674274</v>
      </c>
      <c r="AW6" s="1136">
        <v>84423793</v>
      </c>
      <c r="AX6" s="1134">
        <v>60359223</v>
      </c>
      <c r="AY6" s="1135">
        <v>64033497</v>
      </c>
      <c r="AZ6" s="1136">
        <v>144783016</v>
      </c>
      <c r="BA6" s="1136">
        <v>-20245503</v>
      </c>
      <c r="BB6" s="1136">
        <v>43787994</v>
      </c>
      <c r="BC6" s="1136">
        <v>124537513</v>
      </c>
      <c r="BE6" s="1174">
        <f t="shared" ref="BE6:BE42" si="0">AQ6/$AQ$42</f>
        <v>9.0908742300492432E-4</v>
      </c>
    </row>
    <row r="7" spans="2:57">
      <c r="B7" s="131" t="s">
        <v>33</v>
      </c>
      <c r="C7" s="132" t="s">
        <v>1</v>
      </c>
      <c r="D7" s="1132">
        <v>14415</v>
      </c>
      <c r="E7" s="1132">
        <v>0</v>
      </c>
      <c r="F7" s="1132">
        <v>5049356</v>
      </c>
      <c r="G7" s="1186">
        <f>図8!G7</f>
        <v>4179</v>
      </c>
      <c r="H7" s="1186">
        <f>図8!H7</f>
        <v>0</v>
      </c>
      <c r="I7" s="1186">
        <f>図8!I7</f>
        <v>0</v>
      </c>
      <c r="J7" s="1133">
        <v>1249</v>
      </c>
      <c r="K7" s="1132">
        <v>180722</v>
      </c>
      <c r="L7" s="1132">
        <v>38</v>
      </c>
      <c r="M7" s="1132">
        <v>12141272</v>
      </c>
      <c r="N7" s="1132">
        <v>15436</v>
      </c>
      <c r="O7" s="1132">
        <v>0</v>
      </c>
      <c r="P7" s="1132">
        <v>1</v>
      </c>
      <c r="Q7" s="1132">
        <v>28</v>
      </c>
      <c r="R7" s="1132">
        <v>0</v>
      </c>
      <c r="S7" s="1132">
        <v>0</v>
      </c>
      <c r="T7" s="1132">
        <v>0</v>
      </c>
      <c r="U7" s="1132">
        <v>0</v>
      </c>
      <c r="V7" s="1132">
        <v>958</v>
      </c>
      <c r="W7" s="1132">
        <v>0</v>
      </c>
      <c r="X7" s="1132">
        <v>11988</v>
      </c>
      <c r="Y7" s="1132">
        <v>104792</v>
      </c>
      <c r="Z7" s="1132">
        <v>0</v>
      </c>
      <c r="AA7" s="1132">
        <v>0</v>
      </c>
      <c r="AB7" s="1132">
        <v>0</v>
      </c>
      <c r="AC7" s="1132">
        <v>0</v>
      </c>
      <c r="AD7" s="1132">
        <v>0</v>
      </c>
      <c r="AE7" s="1132">
        <v>0</v>
      </c>
      <c r="AF7" s="1132">
        <v>0</v>
      </c>
      <c r="AG7" s="1132">
        <v>103</v>
      </c>
      <c r="AH7" s="1132">
        <v>0</v>
      </c>
      <c r="AI7" s="1132">
        <v>55154</v>
      </c>
      <c r="AJ7" s="1132">
        <v>0</v>
      </c>
      <c r="AK7" s="1132">
        <v>0</v>
      </c>
      <c r="AL7" s="1132">
        <v>390856</v>
      </c>
      <c r="AM7" s="1132">
        <v>0</v>
      </c>
      <c r="AN7" s="1132">
        <v>0</v>
      </c>
      <c r="AO7" s="1136">
        <v>17970547</v>
      </c>
      <c r="AP7" s="1132">
        <v>28559</v>
      </c>
      <c r="AQ7" s="1133">
        <v>2156906</v>
      </c>
      <c r="AR7" s="1132">
        <v>0</v>
      </c>
      <c r="AS7" s="1132">
        <v>0</v>
      </c>
      <c r="AT7" s="1132">
        <v>0</v>
      </c>
      <c r="AU7" s="1175">
        <v>32813273</v>
      </c>
      <c r="AV7" s="1136">
        <v>34998738</v>
      </c>
      <c r="AW7" s="1136">
        <v>52969285</v>
      </c>
      <c r="AX7" s="1134">
        <v>7669236</v>
      </c>
      <c r="AY7" s="1135">
        <v>42667974</v>
      </c>
      <c r="AZ7" s="1136">
        <v>60638521</v>
      </c>
      <c r="BA7" s="1136">
        <v>-7404888</v>
      </c>
      <c r="BB7" s="1136">
        <v>35263086</v>
      </c>
      <c r="BC7" s="1136">
        <v>53233633</v>
      </c>
      <c r="BE7" s="1174">
        <f t="shared" si="0"/>
        <v>8.3017923866307835E-4</v>
      </c>
    </row>
    <row r="8" spans="2:57">
      <c r="B8" s="1190" t="s">
        <v>34</v>
      </c>
      <c r="C8" s="1191" t="s">
        <v>42</v>
      </c>
      <c r="D8" s="1192">
        <f>図10!D11</f>
        <v>0</v>
      </c>
      <c r="E8" s="1192">
        <f>図10!E11</f>
        <v>0</v>
      </c>
      <c r="F8" s="1192">
        <f>図10!F11</f>
        <v>0</v>
      </c>
      <c r="G8" s="1192">
        <f>図10!G11</f>
        <v>1555099</v>
      </c>
      <c r="H8" s="1192">
        <f>図10!H11</f>
        <v>0</v>
      </c>
      <c r="I8" s="1192">
        <f>図10!I11</f>
        <v>0</v>
      </c>
      <c r="J8" s="1193">
        <f>図10!J11</f>
        <v>0</v>
      </c>
      <c r="K8" s="1192">
        <f>図10!K11</f>
        <v>21549488</v>
      </c>
      <c r="L8" s="1192">
        <f>図10!L11</f>
        <v>9</v>
      </c>
      <c r="M8" s="1192">
        <f>図10!M11</f>
        <v>0</v>
      </c>
      <c r="N8" s="1192">
        <f>図10!N11</f>
        <v>4695</v>
      </c>
      <c r="O8" s="1192">
        <f>図10!O11</f>
        <v>0</v>
      </c>
      <c r="P8" s="1192">
        <f>図10!P11</f>
        <v>0</v>
      </c>
      <c r="Q8" s="1192">
        <f>図10!Q11</f>
        <v>0</v>
      </c>
      <c r="R8" s="1192">
        <f>図10!R11</f>
        <v>0</v>
      </c>
      <c r="S8" s="1192">
        <f>図10!S11</f>
        <v>0</v>
      </c>
      <c r="T8" s="1192">
        <f>図10!T11</f>
        <v>0</v>
      </c>
      <c r="U8" s="1192">
        <f>図10!U11</f>
        <v>0</v>
      </c>
      <c r="V8" s="1192">
        <f>図10!V11</f>
        <v>0</v>
      </c>
      <c r="W8" s="1192">
        <f>図10!W11</f>
        <v>0</v>
      </c>
      <c r="X8" s="1192">
        <f>図10!X11</f>
        <v>115966</v>
      </c>
      <c r="Y8" s="1192">
        <f>図10!Y11</f>
        <v>0</v>
      </c>
      <c r="Z8" s="1192">
        <f>図10!Z11</f>
        <v>0</v>
      </c>
      <c r="AA8" s="1192">
        <f>図10!AA11</f>
        <v>0</v>
      </c>
      <c r="AB8" s="1192">
        <f>図10!AB11</f>
        <v>0</v>
      </c>
      <c r="AC8" s="1192">
        <f>図10!AC11</f>
        <v>0</v>
      </c>
      <c r="AD8" s="1192">
        <f>図10!AD11</f>
        <v>0</v>
      </c>
      <c r="AE8" s="1192">
        <f>図10!AE11</f>
        <v>392</v>
      </c>
      <c r="AF8" s="1192">
        <f>図10!AF11</f>
        <v>0</v>
      </c>
      <c r="AG8" s="1192">
        <f>図10!AG11</f>
        <v>201</v>
      </c>
      <c r="AH8" s="1192">
        <f>図10!AH11</f>
        <v>0</v>
      </c>
      <c r="AI8" s="1192">
        <f>図10!AI11</f>
        <v>696269</v>
      </c>
      <c r="AJ8" s="1192">
        <f>図10!AJ11</f>
        <v>0</v>
      </c>
      <c r="AK8" s="1192">
        <f>図10!AK11</f>
        <v>0</v>
      </c>
      <c r="AL8" s="1192">
        <f>図10!AL11</f>
        <v>2506245.7999999998</v>
      </c>
      <c r="AM8" s="1192">
        <f>図10!AM11</f>
        <v>0</v>
      </c>
      <c r="AN8" s="1192">
        <f>図10!AN11</f>
        <v>0</v>
      </c>
      <c r="AO8" s="1192">
        <f>図10!AO11</f>
        <v>26428364.800000001</v>
      </c>
      <c r="AP8" s="1192">
        <f>図10!AP11</f>
        <v>154008</v>
      </c>
      <c r="AQ8" s="1193">
        <f>図10!AQ11</f>
        <v>3282817.3818181818</v>
      </c>
      <c r="AR8" s="1192">
        <f>図10!AR11</f>
        <v>0</v>
      </c>
      <c r="AS8" s="1192">
        <f>図10!AS11</f>
        <v>0</v>
      </c>
      <c r="AT8" s="1192">
        <f>図10!AT11</f>
        <v>0</v>
      </c>
      <c r="AU8" s="1192">
        <f>図10!AU11</f>
        <v>52042</v>
      </c>
      <c r="AV8" s="1192">
        <f>図10!AV11</f>
        <v>3488867.3818181818</v>
      </c>
      <c r="AW8" s="1192">
        <f>図10!AW11</f>
        <v>29949686</v>
      </c>
      <c r="AX8" s="1193">
        <f>図10!AX11</f>
        <v>20531036.818181816</v>
      </c>
      <c r="AY8" s="1192">
        <f>図10!AY11</f>
        <v>24118077</v>
      </c>
      <c r="AZ8" s="1192">
        <f>図10!AZ11</f>
        <v>50559829</v>
      </c>
      <c r="BA8" s="1192">
        <f>図10!BA11</f>
        <v>-9604519</v>
      </c>
      <c r="BB8" s="1192">
        <f>図10!BB11</f>
        <v>14513558</v>
      </c>
      <c r="BC8" s="1192">
        <f>図10!BC11</f>
        <v>40843750</v>
      </c>
      <c r="BD8" s="1194"/>
      <c r="BE8" s="1195">
        <f t="shared" si="0"/>
        <v>1.2635352837387158E-3</v>
      </c>
    </row>
    <row r="9" spans="2:57">
      <c r="B9" s="1190"/>
      <c r="C9" s="1191" t="s">
        <v>193</v>
      </c>
      <c r="D9" s="1192">
        <f>図10!D8</f>
        <v>0</v>
      </c>
      <c r="E9" s="1192">
        <f>図10!E8</f>
        <v>0</v>
      </c>
      <c r="F9" s="1192">
        <f>図10!F8</f>
        <v>0</v>
      </c>
      <c r="G9" s="1192">
        <f>図10!G8</f>
        <v>0</v>
      </c>
      <c r="H9" s="1192">
        <f>図10!H8</f>
        <v>0</v>
      </c>
      <c r="I9" s="1192">
        <f>図10!I8</f>
        <v>0</v>
      </c>
      <c r="J9" s="1193">
        <f>図10!J8</f>
        <v>0</v>
      </c>
      <c r="K9" s="1192">
        <f>図10!K8</f>
        <v>0</v>
      </c>
      <c r="L9" s="1192">
        <f>図10!L8</f>
        <v>0</v>
      </c>
      <c r="M9" s="1192">
        <f>図10!M8</f>
        <v>0</v>
      </c>
      <c r="N9" s="1192">
        <f>図10!N8</f>
        <v>0</v>
      </c>
      <c r="O9" s="1192">
        <f>図10!O8</f>
        <v>0</v>
      </c>
      <c r="P9" s="1192">
        <f>図10!P8</f>
        <v>0</v>
      </c>
      <c r="Q9" s="1192">
        <f>図10!Q8</f>
        <v>0</v>
      </c>
      <c r="R9" s="1192">
        <f>図10!R8</f>
        <v>0</v>
      </c>
      <c r="S9" s="1192">
        <f>図10!S8</f>
        <v>0</v>
      </c>
      <c r="T9" s="1192">
        <f>図10!T8</f>
        <v>0</v>
      </c>
      <c r="U9" s="1192">
        <f>図10!U8</f>
        <v>0</v>
      </c>
      <c r="V9" s="1192">
        <f>図10!V8</f>
        <v>0</v>
      </c>
      <c r="W9" s="1192">
        <f>図10!W8</f>
        <v>0</v>
      </c>
      <c r="X9" s="1192">
        <f>図10!X8</f>
        <v>0</v>
      </c>
      <c r="Y9" s="1192">
        <f>図10!Y8</f>
        <v>0</v>
      </c>
      <c r="Z9" s="1192">
        <f>図10!Z8</f>
        <v>0</v>
      </c>
      <c r="AA9" s="1192">
        <f>図10!AA8</f>
        <v>0</v>
      </c>
      <c r="AB9" s="1192">
        <f>図10!AB8</f>
        <v>0</v>
      </c>
      <c r="AC9" s="1192">
        <f>図10!AC8</f>
        <v>0</v>
      </c>
      <c r="AD9" s="1192">
        <f>図10!AD8</f>
        <v>0</v>
      </c>
      <c r="AE9" s="1192">
        <f>図10!AE8</f>
        <v>0</v>
      </c>
      <c r="AF9" s="1192">
        <f>図10!AF8</f>
        <v>0</v>
      </c>
      <c r="AG9" s="1192">
        <f>図10!AG8</f>
        <v>0</v>
      </c>
      <c r="AH9" s="1192">
        <f>図10!AH8</f>
        <v>0</v>
      </c>
      <c r="AI9" s="1192">
        <f>図10!AI8</f>
        <v>0</v>
      </c>
      <c r="AJ9" s="1192">
        <f>図10!AJ8</f>
        <v>0</v>
      </c>
      <c r="AK9" s="1192">
        <f>図10!AK8</f>
        <v>0</v>
      </c>
      <c r="AL9" s="1192">
        <f>図10!AL8</f>
        <v>5749.2</v>
      </c>
      <c r="AM9" s="1192">
        <f>図10!AM8</f>
        <v>0</v>
      </c>
      <c r="AN9" s="1192">
        <f>図10!AN8</f>
        <v>0</v>
      </c>
      <c r="AO9" s="1192">
        <f>図10!AO8</f>
        <v>5749.2</v>
      </c>
      <c r="AP9" s="1192">
        <f>図10!AP8</f>
        <v>0</v>
      </c>
      <c r="AQ9" s="1193">
        <f>図10!AQ8</f>
        <v>8188.2545454545461</v>
      </c>
      <c r="AR9" s="1192">
        <f>図10!AR8</f>
        <v>0</v>
      </c>
      <c r="AS9" s="1192">
        <f>図10!AS8</f>
        <v>0</v>
      </c>
      <c r="AT9" s="1192">
        <f>図10!AT8</f>
        <v>0</v>
      </c>
      <c r="AU9" s="1192">
        <f>図10!AU8</f>
        <v>0</v>
      </c>
      <c r="AV9" s="1192">
        <f>図10!AV8</f>
        <v>8188.2545454545461</v>
      </c>
      <c r="AW9" s="1192">
        <f>図10!AW8</f>
        <v>0</v>
      </c>
      <c r="AX9" s="1193">
        <f>図10!AX8</f>
        <v>33972.545454545456</v>
      </c>
      <c r="AY9" s="1192">
        <f>図10!AY8</f>
        <v>0</v>
      </c>
      <c r="AZ9" s="1192">
        <f>図10!AZ8</f>
        <v>0</v>
      </c>
      <c r="BA9" s="1192">
        <f>図10!BA8</f>
        <v>0</v>
      </c>
      <c r="BB9" s="1192">
        <f>図10!BB8</f>
        <v>0</v>
      </c>
      <c r="BC9" s="1192">
        <f>図10!BC8</f>
        <v>47910</v>
      </c>
      <c r="BD9" s="1194"/>
      <c r="BE9" s="1195">
        <f t="shared" si="0"/>
        <v>3.1516064791534471E-6</v>
      </c>
    </row>
    <row r="10" spans="2:57">
      <c r="B10" s="1190"/>
      <c r="C10" s="1191" t="s">
        <v>194</v>
      </c>
      <c r="D10" s="1192">
        <f>図10!D9</f>
        <v>0</v>
      </c>
      <c r="E10" s="1192">
        <f>図10!E9</f>
        <v>0</v>
      </c>
      <c r="F10" s="1192">
        <f>図10!F9</f>
        <v>0</v>
      </c>
      <c r="G10" s="1192">
        <f>図10!G9</f>
        <v>0</v>
      </c>
      <c r="H10" s="1192">
        <f>図10!H9</f>
        <v>0</v>
      </c>
      <c r="I10" s="1192">
        <f>図10!I9</f>
        <v>0</v>
      </c>
      <c r="J10" s="1193">
        <f>図10!J9</f>
        <v>0</v>
      </c>
      <c r="K10" s="1192">
        <f>図10!K9</f>
        <v>0</v>
      </c>
      <c r="L10" s="1192">
        <f>図10!L9</f>
        <v>0</v>
      </c>
      <c r="M10" s="1192">
        <f>図10!M9</f>
        <v>0</v>
      </c>
      <c r="N10" s="1192">
        <f>図10!N9</f>
        <v>0</v>
      </c>
      <c r="O10" s="1192">
        <f>図10!O9</f>
        <v>0</v>
      </c>
      <c r="P10" s="1192">
        <f>図10!P9</f>
        <v>0</v>
      </c>
      <c r="Q10" s="1192">
        <f>図10!Q9</f>
        <v>0</v>
      </c>
      <c r="R10" s="1192">
        <f>図10!R9</f>
        <v>0</v>
      </c>
      <c r="S10" s="1192">
        <f>図10!S9</f>
        <v>0</v>
      </c>
      <c r="T10" s="1192">
        <f>図10!T9</f>
        <v>0</v>
      </c>
      <c r="U10" s="1192">
        <f>図10!U9</f>
        <v>0</v>
      </c>
      <c r="V10" s="1192">
        <f>図10!V9</f>
        <v>0</v>
      </c>
      <c r="W10" s="1192">
        <f>図10!W9</f>
        <v>0</v>
      </c>
      <c r="X10" s="1192">
        <f>図10!X9</f>
        <v>0</v>
      </c>
      <c r="Y10" s="1192">
        <f>図10!Y9</f>
        <v>0</v>
      </c>
      <c r="Z10" s="1192">
        <f>図10!Z9</f>
        <v>0</v>
      </c>
      <c r="AA10" s="1192">
        <f>図10!AA9</f>
        <v>0</v>
      </c>
      <c r="AB10" s="1192">
        <f>図10!AB9</f>
        <v>0</v>
      </c>
      <c r="AC10" s="1192">
        <f>図10!AC9</f>
        <v>0</v>
      </c>
      <c r="AD10" s="1192">
        <f>図10!AD9</f>
        <v>0</v>
      </c>
      <c r="AE10" s="1192">
        <f>図10!AE9</f>
        <v>0</v>
      </c>
      <c r="AF10" s="1192">
        <f>図10!AF9</f>
        <v>0</v>
      </c>
      <c r="AG10" s="1192">
        <f>図10!AG9</f>
        <v>0</v>
      </c>
      <c r="AH10" s="1192">
        <f>図10!AH9</f>
        <v>0</v>
      </c>
      <c r="AI10" s="1192">
        <f>図10!AI9</f>
        <v>0</v>
      </c>
      <c r="AJ10" s="1192">
        <f>図10!AJ9</f>
        <v>0</v>
      </c>
      <c r="AK10" s="1192">
        <f>図10!AK9</f>
        <v>0</v>
      </c>
      <c r="AL10" s="1192">
        <f>図10!AL9</f>
        <v>7638</v>
      </c>
      <c r="AM10" s="1192">
        <f>図10!AM9</f>
        <v>0</v>
      </c>
      <c r="AN10" s="1192">
        <f>図10!AN9</f>
        <v>0</v>
      </c>
      <c r="AO10" s="1192">
        <f>図10!AO9</f>
        <v>7638</v>
      </c>
      <c r="AP10" s="1192">
        <f>図10!AP9</f>
        <v>0</v>
      </c>
      <c r="AQ10" s="1193">
        <f>図10!AQ9</f>
        <v>10878.363636363638</v>
      </c>
      <c r="AR10" s="1192">
        <f>図10!AR9</f>
        <v>0</v>
      </c>
      <c r="AS10" s="1192">
        <f>図10!AS9</f>
        <v>0</v>
      </c>
      <c r="AT10" s="1192">
        <f>図10!AT9</f>
        <v>0</v>
      </c>
      <c r="AU10" s="1192">
        <f>図10!AU9</f>
        <v>0</v>
      </c>
      <c r="AV10" s="1192">
        <f>図10!AV9</f>
        <v>10878.363636363638</v>
      </c>
      <c r="AW10" s="1192">
        <f>図10!AW9</f>
        <v>0</v>
      </c>
      <c r="AX10" s="1193">
        <f>図10!AX9</f>
        <v>45133.636363636368</v>
      </c>
      <c r="AY10" s="1192">
        <f>図10!AY9</f>
        <v>0</v>
      </c>
      <c r="AZ10" s="1192">
        <f>図10!AZ9</f>
        <v>0</v>
      </c>
      <c r="BA10" s="1192">
        <f>図10!BA9</f>
        <v>0</v>
      </c>
      <c r="BB10" s="1192">
        <f>図10!BB9</f>
        <v>0</v>
      </c>
      <c r="BC10" s="1192">
        <f>図10!BC9</f>
        <v>63650</v>
      </c>
      <c r="BD10" s="1194"/>
      <c r="BE10" s="1195">
        <f t="shared" si="0"/>
        <v>4.1870121560867653E-6</v>
      </c>
    </row>
    <row r="11" spans="2:57">
      <c r="B11" s="131" t="s">
        <v>35</v>
      </c>
      <c r="C11" s="132" t="s">
        <v>43</v>
      </c>
      <c r="D11" s="1132">
        <v>0</v>
      </c>
      <c r="E11" s="1132">
        <v>0</v>
      </c>
      <c r="F11" s="1132">
        <v>28065</v>
      </c>
      <c r="G11" s="1186">
        <f>図8!G9</f>
        <v>0</v>
      </c>
      <c r="H11" s="1186">
        <f>図8!H9</f>
        <v>0</v>
      </c>
      <c r="I11" s="1186">
        <f>図8!I9</f>
        <v>0</v>
      </c>
      <c r="J11" s="1133">
        <v>55002</v>
      </c>
      <c r="K11" s="1132">
        <v>4351</v>
      </c>
      <c r="L11" s="1132">
        <v>36</v>
      </c>
      <c r="M11" s="1132">
        <v>361216</v>
      </c>
      <c r="N11" s="1132">
        <v>662852</v>
      </c>
      <c r="O11" s="1132">
        <v>404190</v>
      </c>
      <c r="P11" s="1132">
        <v>6790863</v>
      </c>
      <c r="Q11" s="1132">
        <v>174344</v>
      </c>
      <c r="R11" s="1132">
        <v>1570302</v>
      </c>
      <c r="S11" s="1132">
        <v>5268</v>
      </c>
      <c r="T11" s="1132">
        <v>19372</v>
      </c>
      <c r="U11" s="1132">
        <v>7023</v>
      </c>
      <c r="V11" s="1132">
        <v>22723</v>
      </c>
      <c r="W11" s="1132">
        <v>249</v>
      </c>
      <c r="X11" s="1132">
        <v>41021</v>
      </c>
      <c r="Y11" s="1132">
        <v>7173721</v>
      </c>
      <c r="Z11" s="1132">
        <v>4332354</v>
      </c>
      <c r="AA11" s="1132">
        <v>3405</v>
      </c>
      <c r="AB11" s="1132">
        <v>0</v>
      </c>
      <c r="AC11" s="1132">
        <v>0</v>
      </c>
      <c r="AD11" s="1132">
        <v>0</v>
      </c>
      <c r="AE11" s="1132">
        <v>420</v>
      </c>
      <c r="AF11" s="1132">
        <v>0</v>
      </c>
      <c r="AG11" s="1132">
        <v>245</v>
      </c>
      <c r="AH11" s="1132">
        <v>41891</v>
      </c>
      <c r="AI11" s="1132">
        <v>5564</v>
      </c>
      <c r="AJ11" s="1132">
        <v>0</v>
      </c>
      <c r="AK11" s="1132">
        <v>1434</v>
      </c>
      <c r="AL11" s="1132">
        <v>-4885</v>
      </c>
      <c r="AM11" s="1132">
        <v>0</v>
      </c>
      <c r="AN11" s="1132">
        <v>11569</v>
      </c>
      <c r="AO11" s="1136">
        <v>21712595</v>
      </c>
      <c r="AP11" s="1132">
        <v>-56038</v>
      </c>
      <c r="AQ11" s="1133">
        <v>-70427</v>
      </c>
      <c r="AR11" s="1132">
        <v>0</v>
      </c>
      <c r="AS11" s="1132">
        <v>0</v>
      </c>
      <c r="AT11" s="1132">
        <v>-67325</v>
      </c>
      <c r="AU11" s="1132">
        <v>556506</v>
      </c>
      <c r="AV11" s="1136">
        <v>362716</v>
      </c>
      <c r="AW11" s="1136">
        <v>22075311</v>
      </c>
      <c r="AX11" s="1134">
        <v>4246930</v>
      </c>
      <c r="AY11" s="1135">
        <v>4609646</v>
      </c>
      <c r="AZ11" s="1136">
        <v>26322241</v>
      </c>
      <c r="BA11" s="1136">
        <v>-11777012</v>
      </c>
      <c r="BB11" s="1136">
        <v>-7167366</v>
      </c>
      <c r="BC11" s="1136">
        <v>14545229</v>
      </c>
      <c r="BE11" s="1174">
        <f t="shared" si="0"/>
        <v>-2.7106899068074649E-5</v>
      </c>
    </row>
    <row r="12" spans="2:57">
      <c r="B12" s="131" t="s">
        <v>36</v>
      </c>
      <c r="C12" s="132" t="s">
        <v>44</v>
      </c>
      <c r="D12" s="1132">
        <v>3871470</v>
      </c>
      <c r="E12" s="1132">
        <v>49004101</v>
      </c>
      <c r="F12" s="1132">
        <v>351591</v>
      </c>
      <c r="G12" s="1186">
        <f>図8!G10</f>
        <v>2353357.0697165551</v>
      </c>
      <c r="H12" s="1186">
        <f>図8!H10</f>
        <v>946.31157675657676</v>
      </c>
      <c r="I12" s="1186">
        <f>図8!I10</f>
        <v>1369.6187066883372</v>
      </c>
      <c r="J12" s="1133">
        <v>0</v>
      </c>
      <c r="K12" s="1132">
        <v>51086619</v>
      </c>
      <c r="L12" s="1132">
        <v>33501</v>
      </c>
      <c r="M12" s="1132">
        <v>141698</v>
      </c>
      <c r="N12" s="1132">
        <v>358889</v>
      </c>
      <c r="O12" s="1132">
        <v>0</v>
      </c>
      <c r="P12" s="1132">
        <v>20242</v>
      </c>
      <c r="Q12" s="1132">
        <v>310</v>
      </c>
      <c r="R12" s="1132">
        <v>0</v>
      </c>
      <c r="S12" s="1132">
        <v>0</v>
      </c>
      <c r="T12" s="1132">
        <v>0</v>
      </c>
      <c r="U12" s="1132">
        <v>0</v>
      </c>
      <c r="V12" s="1132">
        <v>0</v>
      </c>
      <c r="W12" s="1132">
        <v>0</v>
      </c>
      <c r="X12" s="1132">
        <v>122177</v>
      </c>
      <c r="Y12" s="1132">
        <v>0</v>
      </c>
      <c r="Z12" s="1132">
        <v>0</v>
      </c>
      <c r="AA12" s="1132">
        <v>0</v>
      </c>
      <c r="AB12" s="1132">
        <v>105394</v>
      </c>
      <c r="AC12" s="1132">
        <v>0</v>
      </c>
      <c r="AD12" s="1132">
        <v>0</v>
      </c>
      <c r="AE12" s="1132">
        <v>19291</v>
      </c>
      <c r="AF12" s="1132">
        <v>21</v>
      </c>
      <c r="AG12" s="1132">
        <v>5399</v>
      </c>
      <c r="AH12" s="1132">
        <v>265776</v>
      </c>
      <c r="AI12" s="1132">
        <v>8425696</v>
      </c>
      <c r="AJ12" s="1132">
        <v>61788</v>
      </c>
      <c r="AK12" s="1132">
        <v>2387</v>
      </c>
      <c r="AL12" s="1132">
        <v>45462659</v>
      </c>
      <c r="AM12" s="1132">
        <v>0</v>
      </c>
      <c r="AN12" s="1132">
        <v>86775</v>
      </c>
      <c r="AO12" s="1136">
        <v>161781457</v>
      </c>
      <c r="AP12" s="1132">
        <v>7444022</v>
      </c>
      <c r="AQ12" s="1133">
        <v>262504772</v>
      </c>
      <c r="AR12" s="1132">
        <v>3621163</v>
      </c>
      <c r="AS12" s="1132">
        <v>0</v>
      </c>
      <c r="AT12" s="1132">
        <v>0</v>
      </c>
      <c r="AU12" s="1132">
        <v>2334540</v>
      </c>
      <c r="AV12" s="1136">
        <v>275904497</v>
      </c>
      <c r="AW12" s="1136">
        <v>437685954</v>
      </c>
      <c r="AX12" s="1134">
        <v>400868024</v>
      </c>
      <c r="AY12" s="1135">
        <v>676772521</v>
      </c>
      <c r="AZ12" s="1136">
        <v>838553978</v>
      </c>
      <c r="BA12" s="1136">
        <v>-307865700</v>
      </c>
      <c r="BB12" s="1136">
        <v>368906821</v>
      </c>
      <c r="BC12" s="1136">
        <v>530688278</v>
      </c>
      <c r="BE12" s="1174">
        <f t="shared" si="0"/>
        <v>0.10103639739719068</v>
      </c>
    </row>
    <row r="13" spans="2:57">
      <c r="B13" s="131" t="s">
        <v>37</v>
      </c>
      <c r="C13" s="132" t="s">
        <v>45</v>
      </c>
      <c r="D13" s="1132">
        <v>453781</v>
      </c>
      <c r="E13" s="1132">
        <v>117790</v>
      </c>
      <c r="F13" s="1132">
        <v>154508</v>
      </c>
      <c r="G13" s="1186">
        <f>図8!G11</f>
        <v>575409</v>
      </c>
      <c r="H13" s="1186">
        <f>図8!H11</f>
        <v>0</v>
      </c>
      <c r="I13" s="1186">
        <f>図8!I11</f>
        <v>0</v>
      </c>
      <c r="J13" s="1133">
        <v>68421</v>
      </c>
      <c r="K13" s="1132">
        <v>414434</v>
      </c>
      <c r="L13" s="1132">
        <v>7320961</v>
      </c>
      <c r="M13" s="1132">
        <v>548897</v>
      </c>
      <c r="N13" s="1132">
        <v>84964</v>
      </c>
      <c r="O13" s="1132">
        <v>72755</v>
      </c>
      <c r="P13" s="1132">
        <v>138133</v>
      </c>
      <c r="Q13" s="1132">
        <v>47568</v>
      </c>
      <c r="R13" s="1132">
        <v>18394</v>
      </c>
      <c r="S13" s="1132">
        <v>183053</v>
      </c>
      <c r="T13" s="1132">
        <v>547236</v>
      </c>
      <c r="U13" s="1132">
        <v>1915431</v>
      </c>
      <c r="V13" s="1132">
        <v>1284784</v>
      </c>
      <c r="W13" s="1132">
        <v>108202</v>
      </c>
      <c r="X13" s="1132">
        <v>363056</v>
      </c>
      <c r="Y13" s="1132">
        <v>1627293</v>
      </c>
      <c r="Z13" s="1132">
        <v>20091</v>
      </c>
      <c r="AA13" s="1132">
        <v>148392</v>
      </c>
      <c r="AB13" s="1132">
        <v>2520565</v>
      </c>
      <c r="AC13" s="1132">
        <v>382126</v>
      </c>
      <c r="AD13" s="1132">
        <v>9847</v>
      </c>
      <c r="AE13" s="1132">
        <v>508247</v>
      </c>
      <c r="AF13" s="1132">
        <v>245553</v>
      </c>
      <c r="AG13" s="1132">
        <v>768303</v>
      </c>
      <c r="AH13" s="1132">
        <v>74141</v>
      </c>
      <c r="AI13" s="1132">
        <v>1873079</v>
      </c>
      <c r="AJ13" s="1132">
        <v>851270</v>
      </c>
      <c r="AK13" s="1132">
        <v>832259</v>
      </c>
      <c r="AL13" s="1132">
        <v>1819873</v>
      </c>
      <c r="AM13" s="1132">
        <v>230438</v>
      </c>
      <c r="AN13" s="1132">
        <v>267719</v>
      </c>
      <c r="AO13" s="1136">
        <v>26596973</v>
      </c>
      <c r="AP13" s="1132">
        <v>864023</v>
      </c>
      <c r="AQ13" s="1133">
        <v>42863884</v>
      </c>
      <c r="AR13" s="1132">
        <v>0</v>
      </c>
      <c r="AS13" s="1132">
        <v>8205</v>
      </c>
      <c r="AT13" s="1132">
        <v>1944106</v>
      </c>
      <c r="AU13" s="1132">
        <v>-717067</v>
      </c>
      <c r="AV13" s="1136">
        <v>44963151</v>
      </c>
      <c r="AW13" s="1136">
        <v>71560124</v>
      </c>
      <c r="AX13" s="1134">
        <v>31072889</v>
      </c>
      <c r="AY13" s="1135">
        <v>76036040</v>
      </c>
      <c r="AZ13" s="1136">
        <v>102633013</v>
      </c>
      <c r="BA13" s="1136">
        <v>-68163483</v>
      </c>
      <c r="BB13" s="1136">
        <v>7872557</v>
      </c>
      <c r="BC13" s="1136">
        <v>34469530</v>
      </c>
      <c r="BE13" s="1174">
        <f t="shared" si="0"/>
        <v>1.6498033101703322E-2</v>
      </c>
    </row>
    <row r="14" spans="2:57">
      <c r="B14" s="131" t="s">
        <v>38</v>
      </c>
      <c r="C14" s="132" t="s">
        <v>46</v>
      </c>
      <c r="D14" s="1132">
        <v>2203257</v>
      </c>
      <c r="E14" s="1132">
        <v>590608</v>
      </c>
      <c r="F14" s="1132">
        <v>542784</v>
      </c>
      <c r="G14" s="1186">
        <f>図8!G12</f>
        <v>82285</v>
      </c>
      <c r="H14" s="1186">
        <f>図8!H12</f>
        <v>0</v>
      </c>
      <c r="I14" s="1186">
        <f>図8!I12</f>
        <v>0</v>
      </c>
      <c r="J14" s="1133">
        <v>30186</v>
      </c>
      <c r="K14" s="1132">
        <v>6065193</v>
      </c>
      <c r="L14" s="1132">
        <v>145724</v>
      </c>
      <c r="M14" s="1132">
        <v>30906946</v>
      </c>
      <c r="N14" s="1132">
        <v>952707</v>
      </c>
      <c r="O14" s="1132">
        <v>2154</v>
      </c>
      <c r="P14" s="1132">
        <v>984815</v>
      </c>
      <c r="Q14" s="1132">
        <v>106259</v>
      </c>
      <c r="R14" s="1132">
        <v>52389</v>
      </c>
      <c r="S14" s="1132">
        <v>525862</v>
      </c>
      <c r="T14" s="1132">
        <v>441520</v>
      </c>
      <c r="U14" s="1132">
        <v>2682034</v>
      </c>
      <c r="V14" s="1132">
        <v>324614</v>
      </c>
      <c r="W14" s="1132">
        <v>309709</v>
      </c>
      <c r="X14" s="1132">
        <v>5637611</v>
      </c>
      <c r="Y14" s="1132">
        <v>27703229</v>
      </c>
      <c r="Z14" s="1132">
        <v>83292</v>
      </c>
      <c r="AA14" s="1132">
        <v>307322</v>
      </c>
      <c r="AB14" s="1132">
        <v>5148245</v>
      </c>
      <c r="AC14" s="1132">
        <v>1334960</v>
      </c>
      <c r="AD14" s="1132">
        <v>274760</v>
      </c>
      <c r="AE14" s="1132">
        <v>1781808</v>
      </c>
      <c r="AF14" s="1132">
        <v>3829598</v>
      </c>
      <c r="AG14" s="1132">
        <v>582303</v>
      </c>
      <c r="AH14" s="1132">
        <v>1572096</v>
      </c>
      <c r="AI14" s="1132">
        <v>3161864</v>
      </c>
      <c r="AJ14" s="1132">
        <v>775499</v>
      </c>
      <c r="AK14" s="1132">
        <v>1770789</v>
      </c>
      <c r="AL14" s="1132">
        <v>2602237</v>
      </c>
      <c r="AM14" s="1132">
        <v>5210477</v>
      </c>
      <c r="AN14" s="1132">
        <v>446985</v>
      </c>
      <c r="AO14" s="1136">
        <v>109172121</v>
      </c>
      <c r="AP14" s="1132">
        <v>914333</v>
      </c>
      <c r="AQ14" s="1133">
        <v>3947450</v>
      </c>
      <c r="AR14" s="1132">
        <v>16880</v>
      </c>
      <c r="AS14" s="1132">
        <v>190385</v>
      </c>
      <c r="AT14" s="1132">
        <v>2400097</v>
      </c>
      <c r="AU14" s="1132">
        <v>353536</v>
      </c>
      <c r="AV14" s="1136">
        <v>7822681</v>
      </c>
      <c r="AW14" s="1136">
        <v>116994802</v>
      </c>
      <c r="AX14" s="1134">
        <v>98130933</v>
      </c>
      <c r="AY14" s="1135">
        <v>105953614</v>
      </c>
      <c r="AZ14" s="1136">
        <v>215125735</v>
      </c>
      <c r="BA14" s="1136">
        <v>-92832865</v>
      </c>
      <c r="BB14" s="1136">
        <v>13120749</v>
      </c>
      <c r="BC14" s="1136">
        <v>122292870</v>
      </c>
      <c r="BE14" s="1174">
        <f t="shared" si="0"/>
        <v>1.5193481012434331E-3</v>
      </c>
    </row>
    <row r="15" spans="2:57">
      <c r="B15" s="131" t="s">
        <v>39</v>
      </c>
      <c r="C15" s="132" t="s">
        <v>47</v>
      </c>
      <c r="D15" s="1132">
        <v>10345712</v>
      </c>
      <c r="E15" s="1132">
        <v>1417231</v>
      </c>
      <c r="F15" s="1132">
        <v>63207</v>
      </c>
      <c r="G15" s="1186">
        <f>図8!G13</f>
        <v>211087.55865346768</v>
      </c>
      <c r="H15" s="1186">
        <f>図8!H13</f>
        <v>7174.0558441558433</v>
      </c>
      <c r="I15" s="1186">
        <f>図8!I13</f>
        <v>3115.3855023764854</v>
      </c>
      <c r="J15" s="1133">
        <v>134337</v>
      </c>
      <c r="K15" s="1132">
        <v>3881434</v>
      </c>
      <c r="L15" s="1132">
        <v>1599003</v>
      </c>
      <c r="M15" s="1132">
        <v>4992581</v>
      </c>
      <c r="N15" s="1132">
        <v>9914575</v>
      </c>
      <c r="O15" s="1132">
        <v>302990</v>
      </c>
      <c r="P15" s="1132">
        <v>881838</v>
      </c>
      <c r="Q15" s="1132">
        <v>193446</v>
      </c>
      <c r="R15" s="1132">
        <v>78090</v>
      </c>
      <c r="S15" s="1132">
        <v>1182723</v>
      </c>
      <c r="T15" s="1132">
        <v>1644388</v>
      </c>
      <c r="U15" s="1132">
        <v>5691477</v>
      </c>
      <c r="V15" s="1132">
        <v>2976349</v>
      </c>
      <c r="W15" s="1132">
        <v>203235</v>
      </c>
      <c r="X15" s="1132">
        <v>11685319</v>
      </c>
      <c r="Y15" s="1132">
        <v>2499402</v>
      </c>
      <c r="Z15" s="1132">
        <v>30618</v>
      </c>
      <c r="AA15" s="1132">
        <v>1258085</v>
      </c>
      <c r="AB15" s="1132">
        <v>6393</v>
      </c>
      <c r="AC15" s="1132">
        <v>5763</v>
      </c>
      <c r="AD15" s="1132">
        <v>9704</v>
      </c>
      <c r="AE15" s="1132">
        <v>142030</v>
      </c>
      <c r="AF15" s="1132">
        <v>436606</v>
      </c>
      <c r="AG15" s="1132">
        <v>171832</v>
      </c>
      <c r="AH15" s="1132">
        <v>1573034</v>
      </c>
      <c r="AI15" s="1132">
        <v>65565016</v>
      </c>
      <c r="AJ15" s="1132">
        <v>97100</v>
      </c>
      <c r="AK15" s="1132">
        <v>1749358</v>
      </c>
      <c r="AL15" s="1132">
        <v>2916455</v>
      </c>
      <c r="AM15" s="1132">
        <v>259647</v>
      </c>
      <c r="AN15" s="1132">
        <v>512869</v>
      </c>
      <c r="AO15" s="1136">
        <v>134643224</v>
      </c>
      <c r="AP15" s="1132">
        <v>1533997</v>
      </c>
      <c r="AQ15" s="1133">
        <v>22654579</v>
      </c>
      <c r="AR15" s="1132">
        <v>0</v>
      </c>
      <c r="AS15" s="1132">
        <v>0</v>
      </c>
      <c r="AT15" s="1132">
        <v>0</v>
      </c>
      <c r="AU15" s="1132">
        <v>-844418</v>
      </c>
      <c r="AV15" s="1136">
        <v>23344158</v>
      </c>
      <c r="AW15" s="1136">
        <v>157987382</v>
      </c>
      <c r="AX15" s="1134">
        <v>40008110</v>
      </c>
      <c r="AY15" s="1135">
        <v>63352268</v>
      </c>
      <c r="AZ15" s="1136">
        <v>197995492</v>
      </c>
      <c r="BA15" s="1136">
        <v>-149101132</v>
      </c>
      <c r="BB15" s="1136">
        <v>-85748864</v>
      </c>
      <c r="BC15" s="1136">
        <v>48894360</v>
      </c>
      <c r="BE15" s="1174">
        <f t="shared" si="0"/>
        <v>8.7196016638891836E-3</v>
      </c>
    </row>
    <row r="16" spans="2:57">
      <c r="B16" s="164">
        <v>10</v>
      </c>
      <c r="C16" s="132" t="s">
        <v>2</v>
      </c>
      <c r="D16" s="1132">
        <v>1465878</v>
      </c>
      <c r="E16" s="1132">
        <v>216054</v>
      </c>
      <c r="F16" s="1132">
        <v>478797</v>
      </c>
      <c r="G16" s="1186">
        <f>図8!G14</f>
        <v>2446334.7787657697</v>
      </c>
      <c r="H16" s="1186">
        <f>図8!H14</f>
        <v>9287.1692307692319</v>
      </c>
      <c r="I16" s="1186">
        <f>図8!I14</f>
        <v>1524.052003460841</v>
      </c>
      <c r="J16" s="1133">
        <v>247882</v>
      </c>
      <c r="K16" s="1132">
        <v>2254053</v>
      </c>
      <c r="L16" s="1132">
        <v>101357</v>
      </c>
      <c r="M16" s="1132">
        <v>696983</v>
      </c>
      <c r="N16" s="1132">
        <v>790010</v>
      </c>
      <c r="O16" s="1132">
        <v>1779426</v>
      </c>
      <c r="P16" s="1132">
        <v>1029346</v>
      </c>
      <c r="Q16" s="1132">
        <v>845297</v>
      </c>
      <c r="R16" s="1132">
        <v>102247</v>
      </c>
      <c r="S16" s="1132">
        <v>576399</v>
      </c>
      <c r="T16" s="1132">
        <v>282496</v>
      </c>
      <c r="U16" s="1132">
        <v>905614</v>
      </c>
      <c r="V16" s="1132">
        <v>702576</v>
      </c>
      <c r="W16" s="1132">
        <v>42812</v>
      </c>
      <c r="X16" s="1132">
        <v>347710</v>
      </c>
      <c r="Y16" s="1132">
        <v>11242571</v>
      </c>
      <c r="Z16" s="1132">
        <v>2643876</v>
      </c>
      <c r="AA16" s="1132">
        <v>1046958</v>
      </c>
      <c r="AB16" s="1132">
        <v>1644874</v>
      </c>
      <c r="AC16" s="1132">
        <v>243894</v>
      </c>
      <c r="AD16" s="1132">
        <v>215202</v>
      </c>
      <c r="AE16" s="1132">
        <v>44889729</v>
      </c>
      <c r="AF16" s="1132">
        <v>259567</v>
      </c>
      <c r="AG16" s="1132">
        <v>1799956</v>
      </c>
      <c r="AH16" s="1132">
        <v>2161898</v>
      </c>
      <c r="AI16" s="1132">
        <v>2579346</v>
      </c>
      <c r="AJ16" s="1132">
        <v>265739</v>
      </c>
      <c r="AK16" s="1132">
        <v>902655</v>
      </c>
      <c r="AL16" s="1132">
        <v>3599579</v>
      </c>
      <c r="AM16" s="1132">
        <v>0</v>
      </c>
      <c r="AN16" s="1132">
        <v>603822</v>
      </c>
      <c r="AO16" s="1136">
        <v>89421749</v>
      </c>
      <c r="AP16" s="1132">
        <v>267649</v>
      </c>
      <c r="AQ16" s="1133">
        <v>57462689</v>
      </c>
      <c r="AR16" s="1132">
        <v>0</v>
      </c>
      <c r="AS16" s="1132">
        <v>0</v>
      </c>
      <c r="AT16" s="1132">
        <v>0</v>
      </c>
      <c r="AU16" s="1132">
        <v>180748</v>
      </c>
      <c r="AV16" s="1136">
        <v>57911086</v>
      </c>
      <c r="AW16" s="1136">
        <v>147332835</v>
      </c>
      <c r="AX16" s="1134">
        <v>13157</v>
      </c>
      <c r="AY16" s="1135">
        <v>57924243</v>
      </c>
      <c r="AZ16" s="1136">
        <v>147345992</v>
      </c>
      <c r="BA16" s="1136">
        <v>-140611802</v>
      </c>
      <c r="BB16" s="1136">
        <v>-82687559</v>
      </c>
      <c r="BC16" s="1136">
        <v>6734190</v>
      </c>
      <c r="BE16" s="1174">
        <f t="shared" si="0"/>
        <v>2.2117019195807906E-2</v>
      </c>
    </row>
    <row r="17" spans="2:57">
      <c r="B17" s="164">
        <v>11</v>
      </c>
      <c r="C17" s="132" t="s">
        <v>48</v>
      </c>
      <c r="D17" s="1132">
        <v>432074</v>
      </c>
      <c r="E17" s="1132">
        <v>108199</v>
      </c>
      <c r="F17" s="1132">
        <v>31407</v>
      </c>
      <c r="G17" s="1186">
        <f>図8!G15</f>
        <v>1058</v>
      </c>
      <c r="H17" s="1186">
        <f>図8!H15</f>
        <v>0</v>
      </c>
      <c r="I17" s="1186">
        <f>図8!I15</f>
        <v>0</v>
      </c>
      <c r="J17" s="1133">
        <v>474</v>
      </c>
      <c r="K17" s="1132">
        <v>598404</v>
      </c>
      <c r="L17" s="1132">
        <v>13171</v>
      </c>
      <c r="M17" s="1132">
        <v>488657</v>
      </c>
      <c r="N17" s="1132">
        <v>429094</v>
      </c>
      <c r="O17" s="1132">
        <v>148310</v>
      </c>
      <c r="P17" s="1132">
        <v>5076778</v>
      </c>
      <c r="Q17" s="1132">
        <v>334000</v>
      </c>
      <c r="R17" s="1132">
        <v>58201</v>
      </c>
      <c r="S17" s="1132">
        <v>452322</v>
      </c>
      <c r="T17" s="1132">
        <v>1038348</v>
      </c>
      <c r="U17" s="1132">
        <v>7859361</v>
      </c>
      <c r="V17" s="1132">
        <v>6000303</v>
      </c>
      <c r="W17" s="1132">
        <v>964784</v>
      </c>
      <c r="X17" s="1132">
        <v>330980</v>
      </c>
      <c r="Y17" s="1132">
        <v>40940879</v>
      </c>
      <c r="Z17" s="1132">
        <v>8160</v>
      </c>
      <c r="AA17" s="1132">
        <v>137800</v>
      </c>
      <c r="AB17" s="1132">
        <v>264501</v>
      </c>
      <c r="AC17" s="1132">
        <v>3747</v>
      </c>
      <c r="AD17" s="1132">
        <v>24259</v>
      </c>
      <c r="AE17" s="1132">
        <v>14181</v>
      </c>
      <c r="AF17" s="1132">
        <v>1334</v>
      </c>
      <c r="AG17" s="1132">
        <v>64944</v>
      </c>
      <c r="AH17" s="1132">
        <v>475732</v>
      </c>
      <c r="AI17" s="1132">
        <v>672761</v>
      </c>
      <c r="AJ17" s="1132">
        <v>31728</v>
      </c>
      <c r="AK17" s="1132">
        <v>783427</v>
      </c>
      <c r="AL17" s="1132">
        <v>960703</v>
      </c>
      <c r="AM17" s="1132">
        <v>49539</v>
      </c>
      <c r="AN17" s="1132">
        <v>282651</v>
      </c>
      <c r="AO17" s="1136">
        <v>69082271</v>
      </c>
      <c r="AP17" s="1132">
        <v>199104</v>
      </c>
      <c r="AQ17" s="1133">
        <v>1970878</v>
      </c>
      <c r="AR17" s="1132">
        <v>0</v>
      </c>
      <c r="AS17" s="1132">
        <v>0</v>
      </c>
      <c r="AT17" s="1132">
        <v>0</v>
      </c>
      <c r="AU17" s="1132">
        <v>770373</v>
      </c>
      <c r="AV17" s="1136">
        <v>2940355</v>
      </c>
      <c r="AW17" s="1136">
        <v>72022626</v>
      </c>
      <c r="AX17" s="1134">
        <v>35400423</v>
      </c>
      <c r="AY17" s="1135">
        <v>38340778</v>
      </c>
      <c r="AZ17" s="1136">
        <v>107423049</v>
      </c>
      <c r="BA17" s="1136">
        <v>-39934169</v>
      </c>
      <c r="BB17" s="1136">
        <v>-1593391</v>
      </c>
      <c r="BC17" s="1136">
        <v>67488880</v>
      </c>
      <c r="BE17" s="1174">
        <f t="shared" si="0"/>
        <v>7.5857825864354331E-4</v>
      </c>
    </row>
    <row r="18" spans="2:57">
      <c r="B18" s="164">
        <v>12</v>
      </c>
      <c r="C18" s="132" t="s">
        <v>49</v>
      </c>
      <c r="D18" s="1132">
        <v>5010</v>
      </c>
      <c r="E18" s="1132">
        <v>511</v>
      </c>
      <c r="F18" s="1132">
        <v>116</v>
      </c>
      <c r="G18" s="1186">
        <f>図8!G16</f>
        <v>8826</v>
      </c>
      <c r="H18" s="1186">
        <f>図8!H16</f>
        <v>0</v>
      </c>
      <c r="I18" s="1186">
        <f>図8!I16</f>
        <v>0</v>
      </c>
      <c r="J18" s="1133">
        <v>7461</v>
      </c>
      <c r="K18" s="1132">
        <v>0</v>
      </c>
      <c r="L18" s="1132">
        <v>1187</v>
      </c>
      <c r="M18" s="1132">
        <v>716846</v>
      </c>
      <c r="N18" s="1132">
        <v>331</v>
      </c>
      <c r="O18" s="1132">
        <v>0</v>
      </c>
      <c r="P18" s="1132">
        <v>800371</v>
      </c>
      <c r="Q18" s="1132">
        <v>29381379</v>
      </c>
      <c r="R18" s="1132">
        <v>24720</v>
      </c>
      <c r="S18" s="1132">
        <v>27077578</v>
      </c>
      <c r="T18" s="1132">
        <v>16656720</v>
      </c>
      <c r="U18" s="1132">
        <v>4145433</v>
      </c>
      <c r="V18" s="1132">
        <v>9923081</v>
      </c>
      <c r="W18" s="1132">
        <v>705251</v>
      </c>
      <c r="X18" s="1132">
        <v>175418</v>
      </c>
      <c r="Y18" s="1132">
        <v>14705944</v>
      </c>
      <c r="Z18" s="1132">
        <v>0</v>
      </c>
      <c r="AA18" s="1132">
        <v>14742</v>
      </c>
      <c r="AB18" s="1132">
        <v>0</v>
      </c>
      <c r="AC18" s="1132">
        <v>0</v>
      </c>
      <c r="AD18" s="1132">
        <v>0</v>
      </c>
      <c r="AE18" s="1132">
        <v>82674</v>
      </c>
      <c r="AF18" s="1132">
        <v>0</v>
      </c>
      <c r="AG18" s="1132">
        <v>686</v>
      </c>
      <c r="AH18" s="1132">
        <v>0</v>
      </c>
      <c r="AI18" s="1132">
        <v>4448</v>
      </c>
      <c r="AJ18" s="1132">
        <v>229</v>
      </c>
      <c r="AK18" s="1132">
        <v>68991</v>
      </c>
      <c r="AL18" s="1132">
        <v>12786</v>
      </c>
      <c r="AM18" s="1132">
        <v>288</v>
      </c>
      <c r="AN18" s="1132">
        <v>398065</v>
      </c>
      <c r="AO18" s="1136">
        <v>104919092</v>
      </c>
      <c r="AP18" s="1132">
        <v>0</v>
      </c>
      <c r="AQ18" s="1133">
        <v>-290727</v>
      </c>
      <c r="AR18" s="1132">
        <v>0</v>
      </c>
      <c r="AS18" s="1132">
        <v>-311699</v>
      </c>
      <c r="AT18" s="1132">
        <v>-1274279</v>
      </c>
      <c r="AU18" s="1132">
        <v>1671107</v>
      </c>
      <c r="AV18" s="1136">
        <v>-205598</v>
      </c>
      <c r="AW18" s="1136">
        <v>104713494</v>
      </c>
      <c r="AX18" s="1134">
        <v>64649671</v>
      </c>
      <c r="AY18" s="1135">
        <v>64444073</v>
      </c>
      <c r="AZ18" s="1136">
        <v>169363165</v>
      </c>
      <c r="BA18" s="1136">
        <v>-94191665</v>
      </c>
      <c r="BB18" s="1136">
        <v>-29747592</v>
      </c>
      <c r="BC18" s="1136">
        <v>75171500</v>
      </c>
      <c r="BE18" s="1174">
        <f t="shared" si="0"/>
        <v>-1.118989513306564E-4</v>
      </c>
    </row>
    <row r="19" spans="2:57">
      <c r="B19" s="164">
        <v>13</v>
      </c>
      <c r="C19" s="132" t="s">
        <v>50</v>
      </c>
      <c r="D19" s="1132">
        <v>0</v>
      </c>
      <c r="E19" s="1132">
        <v>0</v>
      </c>
      <c r="F19" s="1132">
        <v>0</v>
      </c>
      <c r="G19" s="1186">
        <f>図8!G17</f>
        <v>0</v>
      </c>
      <c r="H19" s="1186">
        <f>図8!H17</f>
        <v>0</v>
      </c>
      <c r="I19" s="1186">
        <f>図8!I17</f>
        <v>0</v>
      </c>
      <c r="J19" s="1133">
        <v>1166</v>
      </c>
      <c r="K19" s="1132">
        <v>556015</v>
      </c>
      <c r="L19" s="1132">
        <v>566</v>
      </c>
      <c r="M19" s="1132">
        <v>176851</v>
      </c>
      <c r="N19" s="1132">
        <v>161933</v>
      </c>
      <c r="O19" s="1132">
        <v>0</v>
      </c>
      <c r="P19" s="1132">
        <v>115038</v>
      </c>
      <c r="Q19" s="1132">
        <v>163984</v>
      </c>
      <c r="R19" s="1132">
        <v>7583022</v>
      </c>
      <c r="S19" s="1132">
        <v>6996902</v>
      </c>
      <c r="T19" s="1132">
        <v>6227774</v>
      </c>
      <c r="U19" s="1132">
        <v>18071383</v>
      </c>
      <c r="V19" s="1132">
        <v>5282214</v>
      </c>
      <c r="W19" s="1132">
        <v>1253537</v>
      </c>
      <c r="X19" s="1132">
        <v>522977</v>
      </c>
      <c r="Y19" s="1132">
        <v>5476601</v>
      </c>
      <c r="Z19" s="1132">
        <v>25624</v>
      </c>
      <c r="AA19" s="1132">
        <v>7339</v>
      </c>
      <c r="AB19" s="1132">
        <v>8712</v>
      </c>
      <c r="AC19" s="1132">
        <v>0</v>
      </c>
      <c r="AD19" s="1132">
        <v>0</v>
      </c>
      <c r="AE19" s="1132">
        <v>1765</v>
      </c>
      <c r="AF19" s="1132">
        <v>10746</v>
      </c>
      <c r="AG19" s="1132">
        <v>8828</v>
      </c>
      <c r="AH19" s="1132">
        <v>14359</v>
      </c>
      <c r="AI19" s="1132">
        <v>670607</v>
      </c>
      <c r="AJ19" s="1132">
        <v>7388</v>
      </c>
      <c r="AK19" s="1132">
        <v>167224</v>
      </c>
      <c r="AL19" s="1132">
        <v>159025</v>
      </c>
      <c r="AM19" s="1132">
        <v>10850</v>
      </c>
      <c r="AN19" s="1132">
        <v>279011</v>
      </c>
      <c r="AO19" s="1136">
        <v>53961441</v>
      </c>
      <c r="AP19" s="1132">
        <v>12174</v>
      </c>
      <c r="AQ19" s="1133">
        <v>930111</v>
      </c>
      <c r="AR19" s="1132">
        <v>0</v>
      </c>
      <c r="AS19" s="1132">
        <v>0</v>
      </c>
      <c r="AT19" s="1132">
        <v>-1263412</v>
      </c>
      <c r="AU19" s="1132">
        <v>616259</v>
      </c>
      <c r="AV19" s="1136">
        <v>295132</v>
      </c>
      <c r="AW19" s="1136">
        <v>54256573</v>
      </c>
      <c r="AX19" s="1134">
        <v>21925467</v>
      </c>
      <c r="AY19" s="1135">
        <v>22220599</v>
      </c>
      <c r="AZ19" s="1136">
        <v>76182040</v>
      </c>
      <c r="BA19" s="1136">
        <v>-53694110</v>
      </c>
      <c r="BB19" s="1136">
        <v>-31473511</v>
      </c>
      <c r="BC19" s="1136">
        <v>22487930</v>
      </c>
      <c r="BE19" s="1174">
        <f t="shared" si="0"/>
        <v>3.5799373818430402E-4</v>
      </c>
    </row>
    <row r="20" spans="2:57">
      <c r="B20" s="164">
        <v>14</v>
      </c>
      <c r="C20" s="132" t="s">
        <v>51</v>
      </c>
      <c r="D20" s="1132">
        <v>189751</v>
      </c>
      <c r="E20" s="1132">
        <v>229952</v>
      </c>
      <c r="F20" s="1132">
        <v>25961</v>
      </c>
      <c r="G20" s="1186">
        <f>図8!G18</f>
        <v>61129</v>
      </c>
      <c r="H20" s="1186">
        <f>図8!H18</f>
        <v>0</v>
      </c>
      <c r="I20" s="1186">
        <f>図8!I18</f>
        <v>0</v>
      </c>
      <c r="J20" s="1133">
        <v>280149</v>
      </c>
      <c r="K20" s="1132">
        <v>2956906</v>
      </c>
      <c r="L20" s="1132">
        <v>73243</v>
      </c>
      <c r="M20" s="1132">
        <v>1422394</v>
      </c>
      <c r="N20" s="1132">
        <v>550961</v>
      </c>
      <c r="O20" s="1132">
        <v>32362</v>
      </c>
      <c r="P20" s="1132">
        <v>598127</v>
      </c>
      <c r="Q20" s="1132">
        <v>274253</v>
      </c>
      <c r="R20" s="1132">
        <v>56474</v>
      </c>
      <c r="S20" s="1132">
        <v>8388817</v>
      </c>
      <c r="T20" s="1132">
        <v>8903929</v>
      </c>
      <c r="U20" s="1132">
        <v>8175254</v>
      </c>
      <c r="V20" s="1132">
        <v>1977104</v>
      </c>
      <c r="W20" s="1132">
        <v>1120308</v>
      </c>
      <c r="X20" s="1132">
        <v>680839</v>
      </c>
      <c r="Y20" s="1132">
        <v>56898270</v>
      </c>
      <c r="Z20" s="1132">
        <v>57837</v>
      </c>
      <c r="AA20" s="1132">
        <v>35442</v>
      </c>
      <c r="AB20" s="1132">
        <v>1887791</v>
      </c>
      <c r="AC20" s="1132">
        <v>19918</v>
      </c>
      <c r="AD20" s="1132">
        <v>143167</v>
      </c>
      <c r="AE20" s="1132">
        <v>506804</v>
      </c>
      <c r="AF20" s="1132">
        <v>57347</v>
      </c>
      <c r="AG20" s="1132">
        <v>328003</v>
      </c>
      <c r="AH20" s="1132">
        <v>39011</v>
      </c>
      <c r="AI20" s="1132">
        <v>173495</v>
      </c>
      <c r="AJ20" s="1132">
        <v>80528</v>
      </c>
      <c r="AK20" s="1132">
        <v>670239</v>
      </c>
      <c r="AL20" s="1132">
        <v>841842</v>
      </c>
      <c r="AM20" s="1132">
        <v>2756</v>
      </c>
      <c r="AN20" s="1132">
        <v>201371</v>
      </c>
      <c r="AO20" s="1136">
        <v>97941734</v>
      </c>
      <c r="AP20" s="1132">
        <v>237398</v>
      </c>
      <c r="AQ20" s="1133">
        <v>4132003</v>
      </c>
      <c r="AR20" s="1132">
        <v>5092</v>
      </c>
      <c r="AS20" s="1132">
        <v>14040</v>
      </c>
      <c r="AT20" s="1132">
        <v>2189348</v>
      </c>
      <c r="AU20" s="1132">
        <v>404819</v>
      </c>
      <c r="AV20" s="1136">
        <v>6982700</v>
      </c>
      <c r="AW20" s="1136">
        <v>104924434</v>
      </c>
      <c r="AX20" s="1134">
        <v>100724622</v>
      </c>
      <c r="AY20" s="1135">
        <v>107707322</v>
      </c>
      <c r="AZ20" s="1136">
        <v>205649056</v>
      </c>
      <c r="BA20" s="1136">
        <v>-87120376</v>
      </c>
      <c r="BB20" s="1136">
        <v>20586946</v>
      </c>
      <c r="BC20" s="1136">
        <v>118528680</v>
      </c>
      <c r="BE20" s="1174">
        <f t="shared" si="0"/>
        <v>1.5903813632553089E-3</v>
      </c>
    </row>
    <row r="21" spans="2:57">
      <c r="B21" s="164">
        <v>15</v>
      </c>
      <c r="C21" s="132" t="s">
        <v>52</v>
      </c>
      <c r="D21" s="1132">
        <v>0</v>
      </c>
      <c r="E21" s="1132">
        <v>0</v>
      </c>
      <c r="F21" s="1132">
        <v>9387</v>
      </c>
      <c r="G21" s="1186">
        <f>図8!G19</f>
        <v>0</v>
      </c>
      <c r="H21" s="1186">
        <f>図8!H19</f>
        <v>0</v>
      </c>
      <c r="I21" s="1186">
        <f>図8!I19</f>
        <v>0</v>
      </c>
      <c r="J21" s="1133">
        <v>59584</v>
      </c>
      <c r="K21" s="1132">
        <v>139</v>
      </c>
      <c r="L21" s="1132">
        <v>0</v>
      </c>
      <c r="M21" s="1132">
        <v>53389</v>
      </c>
      <c r="N21" s="1132">
        <v>1544</v>
      </c>
      <c r="O21" s="1132">
        <v>1550</v>
      </c>
      <c r="P21" s="1132">
        <v>111685</v>
      </c>
      <c r="Q21" s="1132">
        <v>108345</v>
      </c>
      <c r="R21" s="1132">
        <v>15754</v>
      </c>
      <c r="S21" s="1132">
        <v>156296</v>
      </c>
      <c r="T21" s="1132">
        <v>47836812</v>
      </c>
      <c r="U21" s="1132">
        <v>2326065</v>
      </c>
      <c r="V21" s="1132">
        <v>2711555</v>
      </c>
      <c r="W21" s="1132">
        <v>892336</v>
      </c>
      <c r="X21" s="1132">
        <v>232081</v>
      </c>
      <c r="Y21" s="1132">
        <v>4021474</v>
      </c>
      <c r="Z21" s="1132">
        <v>417</v>
      </c>
      <c r="AA21" s="1132">
        <v>169890</v>
      </c>
      <c r="AB21" s="1132">
        <v>4888</v>
      </c>
      <c r="AC21" s="1132">
        <v>0</v>
      </c>
      <c r="AD21" s="1132">
        <v>0</v>
      </c>
      <c r="AE21" s="1132">
        <v>26958</v>
      </c>
      <c r="AF21" s="1132">
        <v>1742</v>
      </c>
      <c r="AG21" s="1132">
        <v>12828</v>
      </c>
      <c r="AH21" s="1132">
        <v>0</v>
      </c>
      <c r="AI21" s="1132">
        <v>0</v>
      </c>
      <c r="AJ21" s="1132">
        <v>0</v>
      </c>
      <c r="AK21" s="1132">
        <v>12962343</v>
      </c>
      <c r="AL21" s="1132">
        <v>424357</v>
      </c>
      <c r="AM21" s="1132">
        <v>594338</v>
      </c>
      <c r="AN21" s="1132">
        <v>0</v>
      </c>
      <c r="AO21" s="1136">
        <v>72735757</v>
      </c>
      <c r="AP21" s="1132">
        <v>34535</v>
      </c>
      <c r="AQ21" s="1133">
        <v>778040</v>
      </c>
      <c r="AR21" s="1132">
        <v>381</v>
      </c>
      <c r="AS21" s="1132">
        <v>2301580</v>
      </c>
      <c r="AT21" s="1132">
        <v>127555900</v>
      </c>
      <c r="AU21" s="1132">
        <v>2296222</v>
      </c>
      <c r="AV21" s="1136">
        <v>132966658</v>
      </c>
      <c r="AW21" s="1136">
        <v>205702415</v>
      </c>
      <c r="AX21" s="1134">
        <v>242106006</v>
      </c>
      <c r="AY21" s="1135">
        <v>375072664</v>
      </c>
      <c r="AZ21" s="1136">
        <v>447808421</v>
      </c>
      <c r="BA21" s="1136">
        <v>-183488581</v>
      </c>
      <c r="BB21" s="1136">
        <v>191584083</v>
      </c>
      <c r="BC21" s="1136">
        <v>264319840</v>
      </c>
      <c r="BE21" s="1174">
        <f t="shared" si="0"/>
        <v>2.9946258893499367E-4</v>
      </c>
    </row>
    <row r="22" spans="2:57">
      <c r="B22" s="164">
        <v>16</v>
      </c>
      <c r="C22" s="132" t="s">
        <v>53</v>
      </c>
      <c r="D22" s="1132">
        <v>1120</v>
      </c>
      <c r="E22" s="1132">
        <v>40706</v>
      </c>
      <c r="F22" s="1132">
        <v>1445</v>
      </c>
      <c r="G22" s="1186">
        <f>図8!G20</f>
        <v>48702</v>
      </c>
      <c r="H22" s="1186">
        <f>図8!H20</f>
        <v>0</v>
      </c>
      <c r="I22" s="1186">
        <f>図8!I20</f>
        <v>0</v>
      </c>
      <c r="J22" s="1133">
        <v>4592</v>
      </c>
      <c r="K22" s="1132">
        <v>10879</v>
      </c>
      <c r="L22" s="1132">
        <v>499</v>
      </c>
      <c r="M22" s="1132">
        <v>9712</v>
      </c>
      <c r="N22" s="1132">
        <v>10085</v>
      </c>
      <c r="O22" s="1132">
        <v>108</v>
      </c>
      <c r="P22" s="1132">
        <v>2744</v>
      </c>
      <c r="Q22" s="1132">
        <v>722</v>
      </c>
      <c r="R22" s="1132">
        <v>1109</v>
      </c>
      <c r="S22" s="1132">
        <v>534591</v>
      </c>
      <c r="T22" s="1132">
        <v>13760107</v>
      </c>
      <c r="U22" s="1132">
        <v>176637539</v>
      </c>
      <c r="V22" s="1132">
        <v>22099336</v>
      </c>
      <c r="W22" s="1132">
        <v>8709126</v>
      </c>
      <c r="X22" s="1132">
        <v>98414</v>
      </c>
      <c r="Y22" s="1132">
        <v>6027595</v>
      </c>
      <c r="Z22" s="1132">
        <v>1659</v>
      </c>
      <c r="AA22" s="1132">
        <v>7089</v>
      </c>
      <c r="AB22" s="1132">
        <v>300099</v>
      </c>
      <c r="AC22" s="1132">
        <v>32554</v>
      </c>
      <c r="AD22" s="1132">
        <v>10951</v>
      </c>
      <c r="AE22" s="1132">
        <v>91126</v>
      </c>
      <c r="AF22" s="1132">
        <v>382579</v>
      </c>
      <c r="AG22" s="1132">
        <v>319493</v>
      </c>
      <c r="AH22" s="1132">
        <v>612179</v>
      </c>
      <c r="AI22" s="1132">
        <v>42527</v>
      </c>
      <c r="AJ22" s="1132">
        <v>4008</v>
      </c>
      <c r="AK22" s="1132">
        <v>9729053</v>
      </c>
      <c r="AL22" s="1132">
        <v>167262</v>
      </c>
      <c r="AM22" s="1132">
        <v>316183</v>
      </c>
      <c r="AN22" s="1132">
        <v>65414</v>
      </c>
      <c r="AO22" s="1136">
        <v>240081307</v>
      </c>
      <c r="AP22" s="1132">
        <v>10830041</v>
      </c>
      <c r="AQ22" s="1133">
        <v>59963999</v>
      </c>
      <c r="AR22" s="1132">
        <v>0</v>
      </c>
      <c r="AS22" s="1132">
        <v>9445844</v>
      </c>
      <c r="AT22" s="1132">
        <v>47336424</v>
      </c>
      <c r="AU22" s="1132">
        <v>-2597384</v>
      </c>
      <c r="AV22" s="1136">
        <v>124978924</v>
      </c>
      <c r="AW22" s="1136">
        <v>365060231</v>
      </c>
      <c r="AX22" s="1134">
        <v>523103475</v>
      </c>
      <c r="AY22" s="1135">
        <v>648082399</v>
      </c>
      <c r="AZ22" s="1136">
        <v>888163706</v>
      </c>
      <c r="BA22" s="1136">
        <v>-337624686</v>
      </c>
      <c r="BB22" s="1136">
        <v>310457713</v>
      </c>
      <c r="BC22" s="1136">
        <v>550539020</v>
      </c>
      <c r="BE22" s="1174">
        <f t="shared" si="0"/>
        <v>2.3079757317664092E-2</v>
      </c>
    </row>
    <row r="23" spans="2:57">
      <c r="B23" s="164">
        <v>17</v>
      </c>
      <c r="C23" s="132" t="s">
        <v>54</v>
      </c>
      <c r="D23" s="1132">
        <v>0</v>
      </c>
      <c r="E23" s="1132">
        <v>0</v>
      </c>
      <c r="F23" s="1132">
        <v>0</v>
      </c>
      <c r="G23" s="1186">
        <f>図8!G21</f>
        <v>1282274.6329793739</v>
      </c>
      <c r="H23" s="1186">
        <f>図8!H21</f>
        <v>1202.8685897435896</v>
      </c>
      <c r="I23" s="1186">
        <f>図8!I21</f>
        <v>2597.498430882622</v>
      </c>
      <c r="J23" s="1133">
        <v>456</v>
      </c>
      <c r="K23" s="1132">
        <v>0</v>
      </c>
      <c r="L23" s="1132">
        <v>0</v>
      </c>
      <c r="M23" s="1132">
        <v>0</v>
      </c>
      <c r="N23" s="1132">
        <v>0</v>
      </c>
      <c r="O23" s="1132">
        <v>0</v>
      </c>
      <c r="P23" s="1132">
        <v>0</v>
      </c>
      <c r="Q23" s="1132">
        <v>0</v>
      </c>
      <c r="R23" s="1132">
        <v>0</v>
      </c>
      <c r="S23" s="1132">
        <v>0</v>
      </c>
      <c r="T23" s="1132">
        <v>1031</v>
      </c>
      <c r="U23" s="1132">
        <v>0</v>
      </c>
      <c r="V23" s="1132">
        <v>249213747</v>
      </c>
      <c r="W23" s="1132">
        <v>0</v>
      </c>
      <c r="X23" s="1132">
        <v>0</v>
      </c>
      <c r="Y23" s="1132">
        <v>0</v>
      </c>
      <c r="Z23" s="1132">
        <v>0</v>
      </c>
      <c r="AA23" s="1132">
        <v>0</v>
      </c>
      <c r="AB23" s="1132">
        <v>0</v>
      </c>
      <c r="AC23" s="1132">
        <v>0</v>
      </c>
      <c r="AD23" s="1132">
        <v>0</v>
      </c>
      <c r="AE23" s="1132">
        <v>3980599</v>
      </c>
      <c r="AF23" s="1132">
        <v>0</v>
      </c>
      <c r="AG23" s="1132">
        <v>504946</v>
      </c>
      <c r="AH23" s="1132">
        <v>12004</v>
      </c>
      <c r="AI23" s="1132">
        <v>0</v>
      </c>
      <c r="AJ23" s="1132">
        <v>0</v>
      </c>
      <c r="AK23" s="1132">
        <v>20441025</v>
      </c>
      <c r="AL23" s="1132">
        <v>24957</v>
      </c>
      <c r="AM23" s="1132">
        <v>0</v>
      </c>
      <c r="AN23" s="1132">
        <v>0</v>
      </c>
      <c r="AO23" s="1136">
        <v>275464840</v>
      </c>
      <c r="AP23" s="1132">
        <v>0</v>
      </c>
      <c r="AQ23" s="1133">
        <v>49125935</v>
      </c>
      <c r="AR23" s="1132">
        <v>0</v>
      </c>
      <c r="AS23" s="1132">
        <v>2050613</v>
      </c>
      <c r="AT23" s="1132">
        <v>44562067</v>
      </c>
      <c r="AU23" s="1132">
        <v>5955204</v>
      </c>
      <c r="AV23" s="1136">
        <v>101693819</v>
      </c>
      <c r="AW23" s="1136">
        <v>377158659</v>
      </c>
      <c r="AX23" s="1134">
        <v>365637951</v>
      </c>
      <c r="AY23" s="1135">
        <v>467331770</v>
      </c>
      <c r="AZ23" s="1136">
        <v>742796610</v>
      </c>
      <c r="BA23" s="1136">
        <v>-315029820</v>
      </c>
      <c r="BB23" s="1136">
        <v>152301950</v>
      </c>
      <c r="BC23" s="1136">
        <v>427766790</v>
      </c>
      <c r="BE23" s="1174">
        <f t="shared" si="0"/>
        <v>1.8908256232265972E-2</v>
      </c>
    </row>
    <row r="24" spans="2:57">
      <c r="B24" s="164">
        <v>18</v>
      </c>
      <c r="C24" s="132" t="s">
        <v>3</v>
      </c>
      <c r="D24" s="1132">
        <v>30724</v>
      </c>
      <c r="E24" s="1132">
        <v>0</v>
      </c>
      <c r="F24" s="1132">
        <v>2234</v>
      </c>
      <c r="G24" s="1186">
        <f>図8!G22</f>
        <v>407</v>
      </c>
      <c r="H24" s="1186">
        <f>図8!H22</f>
        <v>0</v>
      </c>
      <c r="I24" s="1186">
        <f>図8!I22</f>
        <v>0</v>
      </c>
      <c r="J24" s="1133">
        <v>280</v>
      </c>
      <c r="K24" s="1132">
        <v>4912</v>
      </c>
      <c r="L24" s="1132">
        <v>368</v>
      </c>
      <c r="M24" s="1132">
        <v>3757</v>
      </c>
      <c r="N24" s="1132">
        <v>2026</v>
      </c>
      <c r="O24" s="1132">
        <v>21</v>
      </c>
      <c r="P24" s="1132">
        <v>1147</v>
      </c>
      <c r="Q24" s="1132">
        <v>241</v>
      </c>
      <c r="R24" s="1132">
        <v>281</v>
      </c>
      <c r="S24" s="1132">
        <v>4361</v>
      </c>
      <c r="T24" s="1132">
        <v>1029240</v>
      </c>
      <c r="U24" s="1132">
        <v>127595</v>
      </c>
      <c r="V24" s="1132">
        <v>222656</v>
      </c>
      <c r="W24" s="1132">
        <v>2348215</v>
      </c>
      <c r="X24" s="1132">
        <v>8336</v>
      </c>
      <c r="Y24" s="1132">
        <v>62723</v>
      </c>
      <c r="Z24" s="1132">
        <v>0</v>
      </c>
      <c r="AA24" s="1132">
        <v>5948</v>
      </c>
      <c r="AB24" s="1132">
        <v>817646</v>
      </c>
      <c r="AC24" s="1132">
        <v>20346</v>
      </c>
      <c r="AD24" s="1132">
        <v>1724</v>
      </c>
      <c r="AE24" s="1132">
        <v>8371</v>
      </c>
      <c r="AF24" s="1132">
        <v>52701</v>
      </c>
      <c r="AG24" s="1132">
        <v>146334</v>
      </c>
      <c r="AH24" s="1132">
        <v>3805</v>
      </c>
      <c r="AI24" s="1132">
        <v>4761468</v>
      </c>
      <c r="AJ24" s="1132">
        <v>1136</v>
      </c>
      <c r="AK24" s="1132">
        <v>318271</v>
      </c>
      <c r="AL24" s="1132">
        <v>152559</v>
      </c>
      <c r="AM24" s="1132">
        <v>0</v>
      </c>
      <c r="AN24" s="1132">
        <v>0</v>
      </c>
      <c r="AO24" s="1136">
        <v>10139833</v>
      </c>
      <c r="AP24" s="1132">
        <v>133428</v>
      </c>
      <c r="AQ24" s="1133">
        <v>7858936</v>
      </c>
      <c r="AR24" s="1132">
        <v>882</v>
      </c>
      <c r="AS24" s="1132">
        <v>3229377</v>
      </c>
      <c r="AT24" s="1132">
        <v>13661050</v>
      </c>
      <c r="AU24" s="1132">
        <v>1198455</v>
      </c>
      <c r="AV24" s="1136">
        <v>26082128</v>
      </c>
      <c r="AW24" s="1136">
        <v>36221961</v>
      </c>
      <c r="AX24" s="1134">
        <v>46666597</v>
      </c>
      <c r="AY24" s="1135">
        <v>72748725</v>
      </c>
      <c r="AZ24" s="1136">
        <v>82888558</v>
      </c>
      <c r="BA24" s="1136">
        <v>-34312228</v>
      </c>
      <c r="BB24" s="1136">
        <v>38436497</v>
      </c>
      <c r="BC24" s="1136">
        <v>48576330</v>
      </c>
      <c r="BE24" s="1174">
        <f t="shared" si="0"/>
        <v>3.024853890332661E-3</v>
      </c>
    </row>
    <row r="25" spans="2:57">
      <c r="B25" s="164">
        <v>19</v>
      </c>
      <c r="C25" s="132" t="s">
        <v>55</v>
      </c>
      <c r="D25" s="1132">
        <v>1145262</v>
      </c>
      <c r="E25" s="1132">
        <v>99565</v>
      </c>
      <c r="F25" s="1132">
        <v>582909</v>
      </c>
      <c r="G25" s="1186">
        <f>図8!G23</f>
        <v>659722.23428215273</v>
      </c>
      <c r="H25" s="1186">
        <f>図8!H23</f>
        <v>228.14285714285711</v>
      </c>
      <c r="I25" s="1186">
        <f>図8!I23</f>
        <v>1592.6228607044138</v>
      </c>
      <c r="J25" s="1133">
        <v>131485</v>
      </c>
      <c r="K25" s="1132">
        <v>8136473</v>
      </c>
      <c r="L25" s="1132">
        <v>886727</v>
      </c>
      <c r="M25" s="1132">
        <v>2989265</v>
      </c>
      <c r="N25" s="1132">
        <v>1618959</v>
      </c>
      <c r="O25" s="1132">
        <v>20089</v>
      </c>
      <c r="P25" s="1132">
        <v>819882</v>
      </c>
      <c r="Q25" s="1132">
        <v>745726</v>
      </c>
      <c r="R25" s="1132">
        <v>480380</v>
      </c>
      <c r="S25" s="1132">
        <v>935077</v>
      </c>
      <c r="T25" s="1132">
        <v>6525670</v>
      </c>
      <c r="U25" s="1132">
        <v>18224433</v>
      </c>
      <c r="V25" s="1132">
        <v>18728095</v>
      </c>
      <c r="W25" s="1132">
        <v>3617677</v>
      </c>
      <c r="X25" s="1132">
        <v>19683477</v>
      </c>
      <c r="Y25" s="1132">
        <v>11005017</v>
      </c>
      <c r="Z25" s="1132">
        <v>498788</v>
      </c>
      <c r="AA25" s="1132">
        <v>2047313</v>
      </c>
      <c r="AB25" s="1132">
        <v>8038206</v>
      </c>
      <c r="AC25" s="1132">
        <v>6073611</v>
      </c>
      <c r="AD25" s="1132">
        <v>214502</v>
      </c>
      <c r="AE25" s="1132">
        <v>1731379</v>
      </c>
      <c r="AF25" s="1132">
        <v>4101910</v>
      </c>
      <c r="AG25" s="1132">
        <v>3627690</v>
      </c>
      <c r="AH25" s="1132">
        <v>7479102</v>
      </c>
      <c r="AI25" s="1132">
        <v>3822543</v>
      </c>
      <c r="AJ25" s="1132">
        <v>2358725</v>
      </c>
      <c r="AK25" s="1132">
        <v>9633475</v>
      </c>
      <c r="AL25" s="1132">
        <v>4592389</v>
      </c>
      <c r="AM25" s="1132">
        <v>1963236</v>
      </c>
      <c r="AN25" s="1132">
        <v>428719</v>
      </c>
      <c r="AO25" s="1136">
        <v>153649299</v>
      </c>
      <c r="AP25" s="1132">
        <v>1950727</v>
      </c>
      <c r="AQ25" s="1133">
        <v>28000097</v>
      </c>
      <c r="AR25" s="1132">
        <v>43073</v>
      </c>
      <c r="AS25" s="1132">
        <v>1215675</v>
      </c>
      <c r="AT25" s="1132">
        <v>6999274</v>
      </c>
      <c r="AU25" s="1132">
        <v>552819</v>
      </c>
      <c r="AV25" s="1136">
        <v>38761665</v>
      </c>
      <c r="AW25" s="1136">
        <v>192410964</v>
      </c>
      <c r="AX25" s="1134">
        <v>75868735</v>
      </c>
      <c r="AY25" s="1135">
        <v>114630400</v>
      </c>
      <c r="AZ25" s="1136">
        <v>268279699</v>
      </c>
      <c r="BA25" s="1136">
        <v>-147601651</v>
      </c>
      <c r="BB25" s="1136">
        <v>-32971251</v>
      </c>
      <c r="BC25" s="1136">
        <v>120678048</v>
      </c>
      <c r="BE25" s="1174">
        <f t="shared" si="0"/>
        <v>1.0777057141086512E-2</v>
      </c>
    </row>
    <row r="26" spans="2:57">
      <c r="B26" s="164">
        <v>20</v>
      </c>
      <c r="C26" s="132" t="s">
        <v>56</v>
      </c>
      <c r="D26" s="1132">
        <v>949007</v>
      </c>
      <c r="E26" s="1132">
        <v>547046</v>
      </c>
      <c r="F26" s="1132">
        <v>67221</v>
      </c>
      <c r="G26" s="1186">
        <f>図8!G24</f>
        <v>47766</v>
      </c>
      <c r="H26" s="1186">
        <f>図8!H24</f>
        <v>0</v>
      </c>
      <c r="I26" s="1186">
        <f>図8!I24</f>
        <v>0</v>
      </c>
      <c r="J26" s="1133">
        <v>83300</v>
      </c>
      <c r="K26" s="1132">
        <v>557825</v>
      </c>
      <c r="L26" s="1132">
        <v>111889</v>
      </c>
      <c r="M26" s="1132">
        <v>621660</v>
      </c>
      <c r="N26" s="1132">
        <v>217070</v>
      </c>
      <c r="O26" s="1132">
        <v>112631</v>
      </c>
      <c r="P26" s="1132">
        <v>1169501</v>
      </c>
      <c r="Q26" s="1132">
        <v>438244</v>
      </c>
      <c r="R26" s="1132">
        <v>66958</v>
      </c>
      <c r="S26" s="1132">
        <v>977870</v>
      </c>
      <c r="T26" s="1132">
        <v>582482</v>
      </c>
      <c r="U26" s="1132">
        <v>2370048</v>
      </c>
      <c r="V26" s="1132">
        <v>340176</v>
      </c>
      <c r="W26" s="1132">
        <v>207183</v>
      </c>
      <c r="X26" s="1132">
        <v>365083</v>
      </c>
      <c r="Y26" s="1132">
        <v>1665594</v>
      </c>
      <c r="Z26" s="1132">
        <v>5844148</v>
      </c>
      <c r="AA26" s="1132">
        <v>1509839</v>
      </c>
      <c r="AB26" s="1132">
        <v>4294855</v>
      </c>
      <c r="AC26" s="1132">
        <v>1281879</v>
      </c>
      <c r="AD26" s="1132">
        <v>28231697</v>
      </c>
      <c r="AE26" s="1132">
        <v>3339914</v>
      </c>
      <c r="AF26" s="1132">
        <v>1329232</v>
      </c>
      <c r="AG26" s="1132">
        <v>5208732</v>
      </c>
      <c r="AH26" s="1132">
        <v>3773880</v>
      </c>
      <c r="AI26" s="1132">
        <v>3479726</v>
      </c>
      <c r="AJ26" s="1132">
        <v>115226</v>
      </c>
      <c r="AK26" s="1132">
        <v>1228647</v>
      </c>
      <c r="AL26" s="1132">
        <v>2564412</v>
      </c>
      <c r="AM26" s="1132">
        <v>0</v>
      </c>
      <c r="AN26" s="1132">
        <v>0</v>
      </c>
      <c r="AO26" s="1136">
        <v>73700741</v>
      </c>
      <c r="AP26" s="1132">
        <v>0</v>
      </c>
      <c r="AQ26" s="1133">
        <v>0</v>
      </c>
      <c r="AR26" s="1132">
        <v>0</v>
      </c>
      <c r="AS26" s="1132">
        <v>312855856</v>
      </c>
      <c r="AT26" s="1132">
        <v>296920191</v>
      </c>
      <c r="AU26" s="1132">
        <v>0</v>
      </c>
      <c r="AV26" s="1136">
        <v>609776047</v>
      </c>
      <c r="AW26" s="1136">
        <v>683476788</v>
      </c>
      <c r="AX26" s="1134">
        <v>0</v>
      </c>
      <c r="AY26" s="1135">
        <v>609776047</v>
      </c>
      <c r="AZ26" s="1136">
        <v>683476788</v>
      </c>
      <c r="BA26" s="1136">
        <v>0</v>
      </c>
      <c r="BB26" s="1136">
        <v>609776047</v>
      </c>
      <c r="BC26" s="1136">
        <v>683476788</v>
      </c>
      <c r="BE26" s="1174">
        <f t="shared" si="0"/>
        <v>0</v>
      </c>
    </row>
    <row r="27" spans="2:57">
      <c r="B27" s="164">
        <v>21</v>
      </c>
      <c r="C27" s="132" t="s">
        <v>57</v>
      </c>
      <c r="D27" s="1132">
        <v>1146295</v>
      </c>
      <c r="E27" s="1132">
        <v>1084058</v>
      </c>
      <c r="F27" s="1132">
        <v>269429</v>
      </c>
      <c r="G27" s="1186">
        <f>図8!G25</f>
        <v>136382</v>
      </c>
      <c r="H27" s="1186">
        <f>図8!H25</f>
        <v>0</v>
      </c>
      <c r="I27" s="1186">
        <f>図8!I25</f>
        <v>0</v>
      </c>
      <c r="J27" s="1133">
        <v>389675</v>
      </c>
      <c r="K27" s="1132">
        <v>4684486</v>
      </c>
      <c r="L27" s="1132">
        <v>333617</v>
      </c>
      <c r="M27" s="1132">
        <v>3399025</v>
      </c>
      <c r="N27" s="1132">
        <v>947776</v>
      </c>
      <c r="O27" s="1132">
        <v>138396</v>
      </c>
      <c r="P27" s="1132">
        <v>3106512</v>
      </c>
      <c r="Q27" s="1132">
        <v>2366688</v>
      </c>
      <c r="R27" s="1132">
        <v>533985</v>
      </c>
      <c r="S27" s="1132">
        <v>2277276</v>
      </c>
      <c r="T27" s="1132">
        <v>2187363</v>
      </c>
      <c r="U27" s="1132">
        <v>7880834</v>
      </c>
      <c r="V27" s="1132">
        <v>3098628</v>
      </c>
      <c r="W27" s="1132">
        <v>739553</v>
      </c>
      <c r="X27" s="1132">
        <v>1716214</v>
      </c>
      <c r="Y27" s="1132">
        <v>2731760</v>
      </c>
      <c r="Z27" s="1132">
        <v>4623493</v>
      </c>
      <c r="AA27" s="1132">
        <v>3607248</v>
      </c>
      <c r="AB27" s="1132">
        <v>12890850</v>
      </c>
      <c r="AC27" s="1132">
        <v>913078</v>
      </c>
      <c r="AD27" s="1132">
        <v>1120917</v>
      </c>
      <c r="AE27" s="1132">
        <v>4941746</v>
      </c>
      <c r="AF27" s="1132">
        <v>1634677</v>
      </c>
      <c r="AG27" s="1132">
        <v>3015056</v>
      </c>
      <c r="AH27" s="1132">
        <v>6343872</v>
      </c>
      <c r="AI27" s="1132">
        <v>6359195</v>
      </c>
      <c r="AJ27" s="1132">
        <v>150301</v>
      </c>
      <c r="AK27" s="1132">
        <v>1953470</v>
      </c>
      <c r="AL27" s="1132">
        <v>9567275</v>
      </c>
      <c r="AM27" s="1132">
        <v>0</v>
      </c>
      <c r="AN27" s="1132">
        <v>217126</v>
      </c>
      <c r="AO27" s="1136">
        <v>96506256</v>
      </c>
      <c r="AP27" s="1132">
        <v>36791</v>
      </c>
      <c r="AQ27" s="1133">
        <v>48366031</v>
      </c>
      <c r="AR27" s="1132">
        <v>0</v>
      </c>
      <c r="AS27" s="1132">
        <v>0</v>
      </c>
      <c r="AT27" s="1132">
        <v>0</v>
      </c>
      <c r="AU27" s="1132">
        <v>0</v>
      </c>
      <c r="AV27" s="1136">
        <v>48402822</v>
      </c>
      <c r="AW27" s="1136">
        <v>144909078</v>
      </c>
      <c r="AX27" s="1134">
        <v>1241</v>
      </c>
      <c r="AY27" s="1135">
        <v>48404063</v>
      </c>
      <c r="AZ27" s="1136">
        <v>144910319</v>
      </c>
      <c r="BA27" s="1136">
        <v>-40989257</v>
      </c>
      <c r="BB27" s="1136">
        <v>7414806</v>
      </c>
      <c r="BC27" s="1136">
        <v>103921062</v>
      </c>
      <c r="BE27" s="1174">
        <f t="shared" si="0"/>
        <v>1.8615774073017018E-2</v>
      </c>
    </row>
    <row r="28" spans="2:57">
      <c r="B28" s="164">
        <v>22</v>
      </c>
      <c r="C28" s="132" t="s">
        <v>58</v>
      </c>
      <c r="D28" s="1132">
        <v>61989</v>
      </c>
      <c r="E28" s="1132">
        <v>344540</v>
      </c>
      <c r="F28" s="1132">
        <v>12565</v>
      </c>
      <c r="G28" s="1186">
        <f>図8!G26</f>
        <v>9242.0720604698563</v>
      </c>
      <c r="H28" s="1186">
        <f>図8!H26</f>
        <v>0</v>
      </c>
      <c r="I28" s="1186">
        <f>図8!I26</f>
        <v>194.92793953014439</v>
      </c>
      <c r="J28" s="1133">
        <v>56575</v>
      </c>
      <c r="K28" s="1132">
        <v>1094987</v>
      </c>
      <c r="L28" s="1132">
        <v>37575</v>
      </c>
      <c r="M28" s="1132">
        <v>526430</v>
      </c>
      <c r="N28" s="1132">
        <v>394965</v>
      </c>
      <c r="O28" s="1132">
        <v>8018</v>
      </c>
      <c r="P28" s="1132">
        <v>376918</v>
      </c>
      <c r="Q28" s="1132">
        <v>152609</v>
      </c>
      <c r="R28" s="1132">
        <v>48309</v>
      </c>
      <c r="S28" s="1132">
        <v>192223</v>
      </c>
      <c r="T28" s="1132">
        <v>555454</v>
      </c>
      <c r="U28" s="1132">
        <v>1030732</v>
      </c>
      <c r="V28" s="1132">
        <v>526632</v>
      </c>
      <c r="W28" s="1132">
        <v>120005</v>
      </c>
      <c r="X28" s="1132">
        <v>196112</v>
      </c>
      <c r="Y28" s="1132">
        <v>1909692</v>
      </c>
      <c r="Z28" s="1132">
        <v>360075</v>
      </c>
      <c r="AA28" s="1132">
        <v>3417781</v>
      </c>
      <c r="AB28" s="1132">
        <v>2540724</v>
      </c>
      <c r="AC28" s="1132">
        <v>846384</v>
      </c>
      <c r="AD28" s="1132">
        <v>159243</v>
      </c>
      <c r="AE28" s="1132">
        <v>1954459</v>
      </c>
      <c r="AF28" s="1132">
        <v>1020205</v>
      </c>
      <c r="AG28" s="1132">
        <v>6903029</v>
      </c>
      <c r="AH28" s="1132">
        <v>3397225</v>
      </c>
      <c r="AI28" s="1132">
        <v>6075068</v>
      </c>
      <c r="AJ28" s="1132">
        <v>140741</v>
      </c>
      <c r="AK28" s="1132">
        <v>652213</v>
      </c>
      <c r="AL28" s="1132">
        <v>10984394</v>
      </c>
      <c r="AM28" s="1132">
        <v>0</v>
      </c>
      <c r="AN28" s="1132">
        <v>420795</v>
      </c>
      <c r="AO28" s="1136">
        <v>46528103</v>
      </c>
      <c r="AP28" s="1132">
        <v>25794</v>
      </c>
      <c r="AQ28" s="1133">
        <v>25245993</v>
      </c>
      <c r="AR28" s="1132">
        <v>60245129</v>
      </c>
      <c r="AS28" s="1132">
        <v>0</v>
      </c>
      <c r="AT28" s="1132">
        <v>0</v>
      </c>
      <c r="AU28" s="1132">
        <v>0</v>
      </c>
      <c r="AV28" s="1136">
        <v>85516916</v>
      </c>
      <c r="AW28" s="1136">
        <v>132045019</v>
      </c>
      <c r="AX28" s="1134">
        <v>0</v>
      </c>
      <c r="AY28" s="1135">
        <v>85516916</v>
      </c>
      <c r="AZ28" s="1136">
        <v>132045019</v>
      </c>
      <c r="BA28" s="1136">
        <v>0</v>
      </c>
      <c r="BB28" s="1136">
        <v>85516916</v>
      </c>
      <c r="BC28" s="1136">
        <v>132045019</v>
      </c>
      <c r="BE28" s="1174">
        <f t="shared" si="0"/>
        <v>9.7170202354824008E-3</v>
      </c>
    </row>
    <row r="29" spans="2:57">
      <c r="B29" s="164">
        <v>23</v>
      </c>
      <c r="C29" s="132" t="s">
        <v>59</v>
      </c>
      <c r="D29" s="1132">
        <v>6527866</v>
      </c>
      <c r="E29" s="1132">
        <v>3574260</v>
      </c>
      <c r="F29" s="1132">
        <v>804291</v>
      </c>
      <c r="G29" s="1186">
        <f>図8!G27</f>
        <v>1738016.9009750837</v>
      </c>
      <c r="H29" s="1186">
        <f>図8!H27</f>
        <v>1786.3878205128206</v>
      </c>
      <c r="I29" s="1186">
        <f>図8!I27</f>
        <v>3297.7112044035962</v>
      </c>
      <c r="J29" s="1133">
        <v>378683</v>
      </c>
      <c r="K29" s="1132">
        <v>32957031</v>
      </c>
      <c r="L29" s="1132">
        <v>2034985</v>
      </c>
      <c r="M29" s="1132">
        <v>10693973</v>
      </c>
      <c r="N29" s="1132">
        <v>2268280</v>
      </c>
      <c r="O29" s="1132">
        <v>691656</v>
      </c>
      <c r="P29" s="1132">
        <v>2591207</v>
      </c>
      <c r="Q29" s="1132">
        <v>2861260</v>
      </c>
      <c r="R29" s="1132">
        <v>696878</v>
      </c>
      <c r="S29" s="1132">
        <v>6578184</v>
      </c>
      <c r="T29" s="1132">
        <v>15760478</v>
      </c>
      <c r="U29" s="1132">
        <v>26144972</v>
      </c>
      <c r="V29" s="1132">
        <v>15612932</v>
      </c>
      <c r="W29" s="1132">
        <v>4800375</v>
      </c>
      <c r="X29" s="1132">
        <v>7955174</v>
      </c>
      <c r="Y29" s="1132">
        <v>42241019</v>
      </c>
      <c r="Z29" s="1132">
        <v>714421</v>
      </c>
      <c r="AA29" s="1132">
        <v>1669978</v>
      </c>
      <c r="AB29" s="1132">
        <v>10784240</v>
      </c>
      <c r="AC29" s="1132">
        <v>1754983</v>
      </c>
      <c r="AD29" s="1132">
        <v>531199</v>
      </c>
      <c r="AE29" s="1132">
        <v>13217213</v>
      </c>
      <c r="AF29" s="1132">
        <v>2919993</v>
      </c>
      <c r="AG29" s="1132">
        <v>2850567</v>
      </c>
      <c r="AH29" s="1132">
        <v>5802520</v>
      </c>
      <c r="AI29" s="1132">
        <v>30002405</v>
      </c>
      <c r="AJ29" s="1132">
        <v>1676487</v>
      </c>
      <c r="AK29" s="1132">
        <v>13613479</v>
      </c>
      <c r="AL29" s="1132">
        <v>30124250</v>
      </c>
      <c r="AM29" s="1132">
        <v>2519384</v>
      </c>
      <c r="AN29" s="1132">
        <v>588839</v>
      </c>
      <c r="AO29" s="1136">
        <v>305686563</v>
      </c>
      <c r="AP29" s="1132">
        <v>12679762</v>
      </c>
      <c r="AQ29" s="1133">
        <v>370044278</v>
      </c>
      <c r="AR29" s="1132">
        <v>71682</v>
      </c>
      <c r="AS29" s="1132">
        <v>6580722</v>
      </c>
      <c r="AT29" s="1132">
        <v>92835233</v>
      </c>
      <c r="AU29" s="1132">
        <v>1529726</v>
      </c>
      <c r="AV29" s="1136">
        <v>483741403</v>
      </c>
      <c r="AW29" s="1136">
        <v>789427966</v>
      </c>
      <c r="AX29" s="1134">
        <v>270713724</v>
      </c>
      <c r="AY29" s="1135">
        <v>754455127</v>
      </c>
      <c r="AZ29" s="1136">
        <v>1060141690</v>
      </c>
      <c r="BA29" s="1136">
        <v>-372925530</v>
      </c>
      <c r="BB29" s="1136">
        <v>381529597</v>
      </c>
      <c r="BC29" s="1136">
        <v>687216160</v>
      </c>
      <c r="BE29" s="1174">
        <f t="shared" si="0"/>
        <v>0.14242766118767738</v>
      </c>
    </row>
    <row r="30" spans="2:57">
      <c r="B30" s="164">
        <v>24</v>
      </c>
      <c r="C30" s="132" t="s">
        <v>4</v>
      </c>
      <c r="D30" s="1132">
        <v>2205891</v>
      </c>
      <c r="E30" s="1132">
        <v>1951175</v>
      </c>
      <c r="F30" s="1132">
        <v>932748</v>
      </c>
      <c r="G30" s="1186">
        <f>図8!G28</f>
        <v>672043.42973176972</v>
      </c>
      <c r="H30" s="1186">
        <f>図8!H28</f>
        <v>2462.041666666667</v>
      </c>
      <c r="I30" s="1186">
        <f>図8!I28</f>
        <v>2989.5286015636061</v>
      </c>
      <c r="J30" s="1133">
        <v>961668</v>
      </c>
      <c r="K30" s="1132">
        <v>4113677</v>
      </c>
      <c r="L30" s="1132">
        <v>1043257</v>
      </c>
      <c r="M30" s="1132">
        <v>2404658</v>
      </c>
      <c r="N30" s="1132">
        <v>763671</v>
      </c>
      <c r="O30" s="1132">
        <v>35764</v>
      </c>
      <c r="P30" s="1132">
        <v>1838037</v>
      </c>
      <c r="Q30" s="1132">
        <v>603118</v>
      </c>
      <c r="R30" s="1132">
        <v>204410</v>
      </c>
      <c r="S30" s="1132">
        <v>1795695</v>
      </c>
      <c r="T30" s="1132">
        <v>3446389</v>
      </c>
      <c r="U30" s="1132">
        <v>5481446</v>
      </c>
      <c r="V30" s="1132">
        <v>3057351</v>
      </c>
      <c r="W30" s="1132">
        <v>1498817</v>
      </c>
      <c r="X30" s="1132">
        <v>1878563</v>
      </c>
      <c r="Y30" s="1132">
        <v>11519086</v>
      </c>
      <c r="Z30" s="1132">
        <v>2322584</v>
      </c>
      <c r="AA30" s="1132">
        <v>700254</v>
      </c>
      <c r="AB30" s="1132">
        <v>35727199</v>
      </c>
      <c r="AC30" s="1132">
        <v>24166081</v>
      </c>
      <c r="AD30" s="1132">
        <v>33779045</v>
      </c>
      <c r="AE30" s="1132">
        <v>16174950</v>
      </c>
      <c r="AF30" s="1132">
        <v>2899287</v>
      </c>
      <c r="AG30" s="1132">
        <v>820773</v>
      </c>
      <c r="AH30" s="1132">
        <v>2695527</v>
      </c>
      <c r="AI30" s="1132">
        <v>6625606</v>
      </c>
      <c r="AJ30" s="1132">
        <v>816941</v>
      </c>
      <c r="AK30" s="1132">
        <v>15411478</v>
      </c>
      <c r="AL30" s="1132">
        <v>8135333</v>
      </c>
      <c r="AM30" s="1132">
        <v>0</v>
      </c>
      <c r="AN30" s="1132">
        <v>20163912</v>
      </c>
      <c r="AO30" s="1136">
        <v>216851886</v>
      </c>
      <c r="AP30" s="1132">
        <v>1987</v>
      </c>
      <c r="AQ30" s="1133">
        <v>140753580</v>
      </c>
      <c r="AR30" s="1132">
        <v>0</v>
      </c>
      <c r="AS30" s="1132">
        <v>0</v>
      </c>
      <c r="AT30" s="1132">
        <v>0</v>
      </c>
      <c r="AU30" s="1132">
        <v>0</v>
      </c>
      <c r="AV30" s="1136">
        <v>140755567</v>
      </c>
      <c r="AW30" s="1136">
        <v>357607453</v>
      </c>
      <c r="AX30" s="1134">
        <v>755321</v>
      </c>
      <c r="AY30" s="1135">
        <v>141510888</v>
      </c>
      <c r="AZ30" s="1136">
        <v>358362774</v>
      </c>
      <c r="BA30" s="1136">
        <v>-10470824</v>
      </c>
      <c r="BB30" s="1136">
        <v>131040064</v>
      </c>
      <c r="BC30" s="1136">
        <v>347891950</v>
      </c>
      <c r="BE30" s="1174">
        <f t="shared" si="0"/>
        <v>5.4175147124400733E-2</v>
      </c>
    </row>
    <row r="31" spans="2:57">
      <c r="B31" s="164">
        <v>25</v>
      </c>
      <c r="C31" s="132" t="s">
        <v>60</v>
      </c>
      <c r="D31" s="1132">
        <v>40189</v>
      </c>
      <c r="E31" s="1132">
        <v>0</v>
      </c>
      <c r="F31" s="1132">
        <v>72367</v>
      </c>
      <c r="G31" s="1186">
        <f>図8!G29</f>
        <v>11710.089531449119</v>
      </c>
      <c r="H31" s="1186">
        <f>図8!H29</f>
        <v>0</v>
      </c>
      <c r="I31" s="1186">
        <f>図8!I29</f>
        <v>493.91046855088069</v>
      </c>
      <c r="J31" s="1133">
        <v>94648</v>
      </c>
      <c r="K31" s="1132">
        <v>515033</v>
      </c>
      <c r="L31" s="1132">
        <v>88512</v>
      </c>
      <c r="M31" s="1132">
        <v>364564</v>
      </c>
      <c r="N31" s="1132">
        <v>249003</v>
      </c>
      <c r="O31" s="1132">
        <v>25859</v>
      </c>
      <c r="P31" s="1132">
        <v>240694</v>
      </c>
      <c r="Q31" s="1132">
        <v>143119</v>
      </c>
      <c r="R31" s="1132">
        <v>25919</v>
      </c>
      <c r="S31" s="1132">
        <v>546824</v>
      </c>
      <c r="T31" s="1132">
        <v>706386</v>
      </c>
      <c r="U31" s="1132">
        <v>926294</v>
      </c>
      <c r="V31" s="1132">
        <v>378973</v>
      </c>
      <c r="W31" s="1132">
        <v>196599</v>
      </c>
      <c r="X31" s="1132">
        <v>357713</v>
      </c>
      <c r="Y31" s="1132">
        <v>2061770</v>
      </c>
      <c r="Z31" s="1132">
        <v>885359</v>
      </c>
      <c r="AA31" s="1132">
        <v>212095</v>
      </c>
      <c r="AB31" s="1132">
        <v>18212174</v>
      </c>
      <c r="AC31" s="1132">
        <v>3892067</v>
      </c>
      <c r="AD31" s="1132">
        <v>1726958</v>
      </c>
      <c r="AE31" s="1132">
        <v>4019224</v>
      </c>
      <c r="AF31" s="1132">
        <v>4267129</v>
      </c>
      <c r="AG31" s="1132">
        <v>225960</v>
      </c>
      <c r="AH31" s="1132">
        <v>2851778</v>
      </c>
      <c r="AI31" s="1132">
        <v>2573452</v>
      </c>
      <c r="AJ31" s="1132">
        <v>872909</v>
      </c>
      <c r="AK31" s="1132">
        <v>2707794</v>
      </c>
      <c r="AL31" s="1132">
        <v>6667397</v>
      </c>
      <c r="AM31" s="1132">
        <v>0</v>
      </c>
      <c r="AN31" s="1132">
        <v>63957</v>
      </c>
      <c r="AO31" s="1136">
        <v>56224923</v>
      </c>
      <c r="AP31" s="1132">
        <v>0</v>
      </c>
      <c r="AQ31" s="1133">
        <v>589103907</v>
      </c>
      <c r="AR31" s="1132">
        <v>363682</v>
      </c>
      <c r="AS31" s="1132">
        <v>0</v>
      </c>
      <c r="AT31" s="1132">
        <v>0</v>
      </c>
      <c r="AU31" s="1132">
        <v>0</v>
      </c>
      <c r="AV31" s="1136">
        <v>589467589</v>
      </c>
      <c r="AW31" s="1136">
        <v>645692512</v>
      </c>
      <c r="AX31" s="1134">
        <v>184185</v>
      </c>
      <c r="AY31" s="1135">
        <v>589651774</v>
      </c>
      <c r="AZ31" s="1136">
        <v>645876697</v>
      </c>
      <c r="BA31" s="1136">
        <v>-2246835</v>
      </c>
      <c r="BB31" s="1136">
        <v>587404939</v>
      </c>
      <c r="BC31" s="1136">
        <v>643629862</v>
      </c>
      <c r="BE31" s="1174">
        <f t="shared" si="0"/>
        <v>0.22674230263474851</v>
      </c>
    </row>
    <row r="32" spans="2:57">
      <c r="B32" s="164">
        <v>26</v>
      </c>
      <c r="C32" s="132" t="s">
        <v>61</v>
      </c>
      <c r="D32" s="1132">
        <v>6757312</v>
      </c>
      <c r="E32" s="1132">
        <v>7813109</v>
      </c>
      <c r="F32" s="1132">
        <v>2016378</v>
      </c>
      <c r="G32" s="1186">
        <f>図8!G30</f>
        <v>1061791</v>
      </c>
      <c r="H32" s="1186">
        <f>図8!H30</f>
        <v>0</v>
      </c>
      <c r="I32" s="1186">
        <f>図8!I30</f>
        <v>0</v>
      </c>
      <c r="J32" s="1133">
        <v>4105766</v>
      </c>
      <c r="K32" s="1132">
        <v>12653179</v>
      </c>
      <c r="L32" s="1132">
        <v>563129</v>
      </c>
      <c r="M32" s="1132">
        <v>5708901</v>
      </c>
      <c r="N32" s="1132">
        <v>1225332</v>
      </c>
      <c r="O32" s="1132">
        <v>485033</v>
      </c>
      <c r="P32" s="1132">
        <v>4377582</v>
      </c>
      <c r="Q32" s="1132">
        <v>1184653</v>
      </c>
      <c r="R32" s="1132">
        <v>397446</v>
      </c>
      <c r="S32" s="1132">
        <v>3515522</v>
      </c>
      <c r="T32" s="1132">
        <v>4689486</v>
      </c>
      <c r="U32" s="1132">
        <v>10067438</v>
      </c>
      <c r="V32" s="1132">
        <v>7016739</v>
      </c>
      <c r="W32" s="1132">
        <v>1061685</v>
      </c>
      <c r="X32" s="1132">
        <v>5743680</v>
      </c>
      <c r="Y32" s="1132">
        <v>34811396</v>
      </c>
      <c r="Z32" s="1132">
        <v>870011</v>
      </c>
      <c r="AA32" s="1132">
        <v>3704485</v>
      </c>
      <c r="AB32" s="1132">
        <v>32145975</v>
      </c>
      <c r="AC32" s="1132">
        <v>6201246</v>
      </c>
      <c r="AD32" s="1132">
        <v>1016121</v>
      </c>
      <c r="AE32" s="1132">
        <v>29967152</v>
      </c>
      <c r="AF32" s="1132">
        <v>5158788</v>
      </c>
      <c r="AG32" s="1132">
        <v>5872285</v>
      </c>
      <c r="AH32" s="1132">
        <v>5368710</v>
      </c>
      <c r="AI32" s="1132">
        <v>9059185</v>
      </c>
      <c r="AJ32" s="1132">
        <v>1239647</v>
      </c>
      <c r="AK32" s="1132">
        <v>6002584</v>
      </c>
      <c r="AL32" s="1132">
        <v>14541061</v>
      </c>
      <c r="AM32" s="1132">
        <v>597948</v>
      </c>
      <c r="AN32" s="1132">
        <v>1535947</v>
      </c>
      <c r="AO32" s="1136">
        <v>238536702</v>
      </c>
      <c r="AP32" s="1132">
        <v>3877151</v>
      </c>
      <c r="AQ32" s="1133">
        <v>100897354</v>
      </c>
      <c r="AR32" s="1132">
        <v>26320</v>
      </c>
      <c r="AS32" s="1132">
        <v>391218</v>
      </c>
      <c r="AT32" s="1132">
        <v>5548416</v>
      </c>
      <c r="AU32" s="1132">
        <v>616511</v>
      </c>
      <c r="AV32" s="1136">
        <v>111356970</v>
      </c>
      <c r="AW32" s="1136">
        <v>349893672</v>
      </c>
      <c r="AX32" s="1134">
        <v>128949179</v>
      </c>
      <c r="AY32" s="1135">
        <v>240306149</v>
      </c>
      <c r="AZ32" s="1136">
        <v>478842851</v>
      </c>
      <c r="BA32" s="1136">
        <v>-97454902</v>
      </c>
      <c r="BB32" s="1136">
        <v>142851247</v>
      </c>
      <c r="BC32" s="1136">
        <v>381387949</v>
      </c>
      <c r="BE32" s="1174">
        <f t="shared" si="0"/>
        <v>3.8834742231158473E-2</v>
      </c>
    </row>
    <row r="33" spans="2:57">
      <c r="B33" s="164">
        <v>27</v>
      </c>
      <c r="C33" s="132" t="s">
        <v>62</v>
      </c>
      <c r="D33" s="1132">
        <v>413213</v>
      </c>
      <c r="E33" s="1132">
        <v>147454</v>
      </c>
      <c r="F33" s="1132">
        <v>104105</v>
      </c>
      <c r="G33" s="1186">
        <f>図8!G31</f>
        <v>172195</v>
      </c>
      <c r="H33" s="1186">
        <f>図8!H31</f>
        <v>0</v>
      </c>
      <c r="I33" s="1186">
        <f>図8!I31</f>
        <v>0</v>
      </c>
      <c r="J33" s="1133">
        <v>130762</v>
      </c>
      <c r="K33" s="1132">
        <v>1392971</v>
      </c>
      <c r="L33" s="1132">
        <v>223135</v>
      </c>
      <c r="M33" s="1132">
        <v>729819</v>
      </c>
      <c r="N33" s="1132">
        <v>1669969</v>
      </c>
      <c r="O33" s="1132">
        <v>46429</v>
      </c>
      <c r="P33" s="1132">
        <v>606202</v>
      </c>
      <c r="Q33" s="1132">
        <v>270507</v>
      </c>
      <c r="R33" s="1132">
        <v>172114</v>
      </c>
      <c r="S33" s="1132">
        <v>1481205</v>
      </c>
      <c r="T33" s="1132">
        <v>2966139</v>
      </c>
      <c r="U33" s="1132">
        <v>6846878</v>
      </c>
      <c r="V33" s="1132">
        <v>1698055</v>
      </c>
      <c r="W33" s="1132">
        <v>426178</v>
      </c>
      <c r="X33" s="1132">
        <v>860465</v>
      </c>
      <c r="Y33" s="1132">
        <v>8582773</v>
      </c>
      <c r="Z33" s="1132">
        <v>1045519</v>
      </c>
      <c r="AA33" s="1132">
        <v>1818359</v>
      </c>
      <c r="AB33" s="1132">
        <v>28364807</v>
      </c>
      <c r="AC33" s="1132">
        <v>16441351</v>
      </c>
      <c r="AD33" s="1132">
        <v>718755</v>
      </c>
      <c r="AE33" s="1132">
        <v>4487971</v>
      </c>
      <c r="AF33" s="1132">
        <v>26951414</v>
      </c>
      <c r="AG33" s="1132">
        <v>8012185</v>
      </c>
      <c r="AH33" s="1132">
        <v>9652140</v>
      </c>
      <c r="AI33" s="1132">
        <v>8079752</v>
      </c>
      <c r="AJ33" s="1132">
        <v>3186935</v>
      </c>
      <c r="AK33" s="1132">
        <v>31742987</v>
      </c>
      <c r="AL33" s="1132">
        <v>10278088</v>
      </c>
      <c r="AM33" s="1132">
        <v>0</v>
      </c>
      <c r="AN33" s="1132">
        <v>861382</v>
      </c>
      <c r="AO33" s="1136">
        <v>180582213</v>
      </c>
      <c r="AP33" s="1132">
        <v>1709691</v>
      </c>
      <c r="AQ33" s="1133">
        <v>91566281</v>
      </c>
      <c r="AR33" s="1132">
        <v>402463</v>
      </c>
      <c r="AS33" s="1132">
        <v>10995863</v>
      </c>
      <c r="AT33" s="1132">
        <v>46359393</v>
      </c>
      <c r="AU33" s="1132">
        <v>-92309</v>
      </c>
      <c r="AV33" s="1136">
        <v>150941382</v>
      </c>
      <c r="AW33" s="1136">
        <v>331523595</v>
      </c>
      <c r="AX33" s="1134">
        <v>1794839</v>
      </c>
      <c r="AY33" s="1135">
        <v>152736221</v>
      </c>
      <c r="AZ33" s="1136">
        <v>333318434</v>
      </c>
      <c r="BA33" s="1136">
        <v>-107572809</v>
      </c>
      <c r="BB33" s="1136">
        <v>45163412</v>
      </c>
      <c r="BC33" s="1136">
        <v>225745625</v>
      </c>
      <c r="BE33" s="1174">
        <f t="shared" si="0"/>
        <v>3.524327228344188E-2</v>
      </c>
    </row>
    <row r="34" spans="2:57">
      <c r="B34" s="164">
        <v>28</v>
      </c>
      <c r="C34" s="132" t="s">
        <v>5</v>
      </c>
      <c r="D34" s="1132">
        <v>0</v>
      </c>
      <c r="E34" s="1132">
        <v>0</v>
      </c>
      <c r="F34" s="1132">
        <v>0</v>
      </c>
      <c r="G34" s="1186">
        <f>図8!G32</f>
        <v>0</v>
      </c>
      <c r="H34" s="1186">
        <f>図8!H32</f>
        <v>0</v>
      </c>
      <c r="I34" s="1186">
        <f>図8!I32</f>
        <v>0</v>
      </c>
      <c r="J34" s="1133">
        <v>0</v>
      </c>
      <c r="K34" s="1132">
        <v>0</v>
      </c>
      <c r="L34" s="1132">
        <v>0</v>
      </c>
      <c r="M34" s="1132">
        <v>0</v>
      </c>
      <c r="N34" s="1132">
        <v>0</v>
      </c>
      <c r="O34" s="1132">
        <v>0</v>
      </c>
      <c r="P34" s="1132">
        <v>0</v>
      </c>
      <c r="Q34" s="1132">
        <v>0</v>
      </c>
      <c r="R34" s="1132">
        <v>0</v>
      </c>
      <c r="S34" s="1132">
        <v>0</v>
      </c>
      <c r="T34" s="1132">
        <v>0</v>
      </c>
      <c r="U34" s="1132">
        <v>0</v>
      </c>
      <c r="V34" s="1132">
        <v>0</v>
      </c>
      <c r="W34" s="1132">
        <v>0</v>
      </c>
      <c r="X34" s="1132">
        <v>0</v>
      </c>
      <c r="Y34" s="1132">
        <v>0</v>
      </c>
      <c r="Z34" s="1132">
        <v>0</v>
      </c>
      <c r="AA34" s="1132">
        <v>0</v>
      </c>
      <c r="AB34" s="1132">
        <v>0</v>
      </c>
      <c r="AC34" s="1132">
        <v>0</v>
      </c>
      <c r="AD34" s="1132">
        <v>0</v>
      </c>
      <c r="AE34" s="1132">
        <v>0</v>
      </c>
      <c r="AF34" s="1132">
        <v>0</v>
      </c>
      <c r="AG34" s="1132">
        <v>0</v>
      </c>
      <c r="AH34" s="1132">
        <v>0</v>
      </c>
      <c r="AI34" s="1132">
        <v>0</v>
      </c>
      <c r="AJ34" s="1132">
        <v>0</v>
      </c>
      <c r="AK34" s="1132">
        <v>0</v>
      </c>
      <c r="AL34" s="1132">
        <v>0</v>
      </c>
      <c r="AM34" s="1132">
        <v>0</v>
      </c>
      <c r="AN34" s="1132">
        <v>9615541</v>
      </c>
      <c r="AO34" s="1136">
        <v>9615541</v>
      </c>
      <c r="AP34" s="1132">
        <v>0</v>
      </c>
      <c r="AQ34" s="1133">
        <v>10278175</v>
      </c>
      <c r="AR34" s="1132">
        <v>381031286</v>
      </c>
      <c r="AS34" s="1132">
        <v>0</v>
      </c>
      <c r="AT34" s="1132">
        <v>0</v>
      </c>
      <c r="AU34" s="1132">
        <v>0</v>
      </c>
      <c r="AV34" s="1136">
        <v>391309461</v>
      </c>
      <c r="AW34" s="1136">
        <v>400925002</v>
      </c>
      <c r="AX34" s="1134">
        <v>0</v>
      </c>
      <c r="AY34" s="1135">
        <v>391309461</v>
      </c>
      <c r="AZ34" s="1136">
        <v>400925002</v>
      </c>
      <c r="BA34" s="1136">
        <v>0</v>
      </c>
      <c r="BB34" s="1136">
        <v>391309461</v>
      </c>
      <c r="BC34" s="1136">
        <v>400925002</v>
      </c>
      <c r="BE34" s="1174">
        <f t="shared" si="0"/>
        <v>3.9560034124555658E-3</v>
      </c>
    </row>
    <row r="35" spans="2:57">
      <c r="B35" s="164">
        <v>29</v>
      </c>
      <c r="C35" s="132" t="s">
        <v>63</v>
      </c>
      <c r="D35" s="1132">
        <v>16683</v>
      </c>
      <c r="E35" s="1132">
        <v>2325</v>
      </c>
      <c r="F35" s="1132">
        <v>128972</v>
      </c>
      <c r="G35" s="1186">
        <f>図8!G33</f>
        <v>39107</v>
      </c>
      <c r="H35" s="1186">
        <f>図8!H33</f>
        <v>0</v>
      </c>
      <c r="I35" s="1186">
        <f>図8!I33</f>
        <v>0</v>
      </c>
      <c r="J35" s="1133">
        <v>30503</v>
      </c>
      <c r="K35" s="1132">
        <v>2748908</v>
      </c>
      <c r="L35" s="1132">
        <v>139916</v>
      </c>
      <c r="M35" s="1132">
        <v>513381</v>
      </c>
      <c r="N35" s="1132">
        <v>6680033</v>
      </c>
      <c r="O35" s="1132">
        <v>47283</v>
      </c>
      <c r="P35" s="1132">
        <v>1962612</v>
      </c>
      <c r="Q35" s="1132">
        <v>434849</v>
      </c>
      <c r="R35" s="1132">
        <v>468557</v>
      </c>
      <c r="S35" s="1132">
        <v>1116979</v>
      </c>
      <c r="T35" s="1132">
        <v>11056065</v>
      </c>
      <c r="U35" s="1132">
        <v>50523789</v>
      </c>
      <c r="V35" s="1132">
        <v>16145929</v>
      </c>
      <c r="W35" s="1132">
        <v>2820416</v>
      </c>
      <c r="X35" s="1132">
        <v>1415148</v>
      </c>
      <c r="Y35" s="1132">
        <v>858051</v>
      </c>
      <c r="Z35" s="1132">
        <v>2035451</v>
      </c>
      <c r="AA35" s="1132">
        <v>13461</v>
      </c>
      <c r="AB35" s="1132">
        <v>2016428</v>
      </c>
      <c r="AC35" s="1132">
        <v>124691</v>
      </c>
      <c r="AD35" s="1132">
        <v>633</v>
      </c>
      <c r="AE35" s="1132">
        <v>695452</v>
      </c>
      <c r="AF35" s="1132">
        <v>2722546</v>
      </c>
      <c r="AG35" s="1132">
        <v>3955</v>
      </c>
      <c r="AH35" s="1132">
        <v>207020</v>
      </c>
      <c r="AI35" s="1132">
        <v>81283</v>
      </c>
      <c r="AJ35" s="1132">
        <v>0</v>
      </c>
      <c r="AK35" s="1132">
        <v>628650</v>
      </c>
      <c r="AL35" s="1132">
        <v>190629</v>
      </c>
      <c r="AM35" s="1132">
        <v>0</v>
      </c>
      <c r="AN35" s="1132">
        <v>1205319</v>
      </c>
      <c r="AO35" s="1136">
        <v>107075024</v>
      </c>
      <c r="AP35" s="1132">
        <v>0</v>
      </c>
      <c r="AQ35" s="1133">
        <v>47101895</v>
      </c>
      <c r="AR35" s="1132">
        <v>227147035</v>
      </c>
      <c r="AS35" s="1132">
        <v>0</v>
      </c>
      <c r="AT35" s="1132">
        <v>0</v>
      </c>
      <c r="AU35" s="1132">
        <v>0</v>
      </c>
      <c r="AV35" s="1136">
        <v>274248930</v>
      </c>
      <c r="AW35" s="1136">
        <v>381323954</v>
      </c>
      <c r="AX35" s="1134">
        <v>17847</v>
      </c>
      <c r="AY35" s="1135">
        <v>274266777</v>
      </c>
      <c r="AZ35" s="1136">
        <v>381341801</v>
      </c>
      <c r="BA35" s="1136">
        <v>-4548244</v>
      </c>
      <c r="BB35" s="1136">
        <v>269718533</v>
      </c>
      <c r="BC35" s="1136">
        <v>376793557</v>
      </c>
      <c r="BE35" s="1174">
        <f t="shared" si="0"/>
        <v>1.8129216261945701E-2</v>
      </c>
    </row>
    <row r="36" spans="2:57">
      <c r="B36" s="164">
        <v>30</v>
      </c>
      <c r="C36" s="132" t="s">
        <v>64</v>
      </c>
      <c r="D36" s="1132">
        <v>7315</v>
      </c>
      <c r="E36" s="1132">
        <v>0</v>
      </c>
      <c r="F36" s="1132">
        <v>0</v>
      </c>
      <c r="G36" s="1186">
        <f>図8!G34</f>
        <v>0</v>
      </c>
      <c r="H36" s="1186">
        <f>図8!H34</f>
        <v>0</v>
      </c>
      <c r="I36" s="1186">
        <f>図8!I34</f>
        <v>0</v>
      </c>
      <c r="J36" s="1133">
        <v>0</v>
      </c>
      <c r="K36" s="1132">
        <v>0</v>
      </c>
      <c r="L36" s="1132">
        <v>0</v>
      </c>
      <c r="M36" s="1132">
        <v>126</v>
      </c>
      <c r="N36" s="1132">
        <v>1831</v>
      </c>
      <c r="O36" s="1132">
        <v>0</v>
      </c>
      <c r="P36" s="1132">
        <v>0</v>
      </c>
      <c r="Q36" s="1132">
        <v>140</v>
      </c>
      <c r="R36" s="1132">
        <v>0</v>
      </c>
      <c r="S36" s="1132">
        <v>0</v>
      </c>
      <c r="T36" s="1132">
        <v>0</v>
      </c>
      <c r="U36" s="1132">
        <v>0</v>
      </c>
      <c r="V36" s="1132">
        <v>0</v>
      </c>
      <c r="W36" s="1132">
        <v>0</v>
      </c>
      <c r="X36" s="1132">
        <v>228</v>
      </c>
      <c r="Y36" s="1132">
        <v>338</v>
      </c>
      <c r="Z36" s="1132">
        <v>58</v>
      </c>
      <c r="AA36" s="1132">
        <v>1248</v>
      </c>
      <c r="AB36" s="1132">
        <v>14199</v>
      </c>
      <c r="AC36" s="1132">
        <v>8224</v>
      </c>
      <c r="AD36" s="1132">
        <v>517</v>
      </c>
      <c r="AE36" s="1132">
        <v>11305</v>
      </c>
      <c r="AF36" s="1132">
        <v>12572</v>
      </c>
      <c r="AG36" s="1132">
        <v>1214</v>
      </c>
      <c r="AH36" s="1132">
        <v>3092</v>
      </c>
      <c r="AI36" s="1132">
        <v>8951417</v>
      </c>
      <c r="AJ36" s="1132">
        <v>494</v>
      </c>
      <c r="AK36" s="1132">
        <v>1833</v>
      </c>
      <c r="AL36" s="1132">
        <v>15400</v>
      </c>
      <c r="AM36" s="1132">
        <v>0</v>
      </c>
      <c r="AN36" s="1132">
        <v>8163</v>
      </c>
      <c r="AO36" s="1136">
        <v>9039714</v>
      </c>
      <c r="AP36" s="1132">
        <v>3877180</v>
      </c>
      <c r="AQ36" s="1133">
        <v>131709715</v>
      </c>
      <c r="AR36" s="1132">
        <v>388560405</v>
      </c>
      <c r="AS36" s="1132">
        <v>0</v>
      </c>
      <c r="AT36" s="1132">
        <v>0</v>
      </c>
      <c r="AU36" s="1132">
        <v>0</v>
      </c>
      <c r="AV36" s="1136">
        <v>524147300</v>
      </c>
      <c r="AW36" s="1136">
        <v>533187014</v>
      </c>
      <c r="AX36" s="1134">
        <v>0</v>
      </c>
      <c r="AY36" s="1135">
        <v>524147300</v>
      </c>
      <c r="AZ36" s="1136">
        <v>533187014</v>
      </c>
      <c r="BA36" s="1136">
        <v>0</v>
      </c>
      <c r="BB36" s="1136">
        <v>524147300</v>
      </c>
      <c r="BC36" s="1136">
        <v>533187014</v>
      </c>
      <c r="BE36" s="1174">
        <f t="shared" si="0"/>
        <v>5.0694221687561269E-2</v>
      </c>
    </row>
    <row r="37" spans="2:57">
      <c r="B37" s="164">
        <v>31</v>
      </c>
      <c r="C37" s="132" t="s">
        <v>6</v>
      </c>
      <c r="D37" s="1132">
        <v>0</v>
      </c>
      <c r="E37" s="1132">
        <v>0</v>
      </c>
      <c r="F37" s="1132">
        <v>8374</v>
      </c>
      <c r="G37" s="1186">
        <f>図8!G35</f>
        <v>64279</v>
      </c>
      <c r="H37" s="1186">
        <f>図8!H35</f>
        <v>0</v>
      </c>
      <c r="I37" s="1186">
        <f>図8!I35</f>
        <v>0</v>
      </c>
      <c r="J37" s="1133">
        <v>27262</v>
      </c>
      <c r="K37" s="1132">
        <v>328185</v>
      </c>
      <c r="L37" s="1132">
        <v>35754</v>
      </c>
      <c r="M37" s="1132">
        <v>104236</v>
      </c>
      <c r="N37" s="1132">
        <v>132967</v>
      </c>
      <c r="O37" s="1132">
        <v>6847</v>
      </c>
      <c r="P37" s="1132">
        <v>76097</v>
      </c>
      <c r="Q37" s="1132">
        <v>49751</v>
      </c>
      <c r="R37" s="1132">
        <v>5722</v>
      </c>
      <c r="S37" s="1132">
        <v>142739</v>
      </c>
      <c r="T37" s="1132">
        <v>515251</v>
      </c>
      <c r="U37" s="1132">
        <v>466488</v>
      </c>
      <c r="V37" s="1132">
        <v>131789</v>
      </c>
      <c r="W37" s="1132">
        <v>27278</v>
      </c>
      <c r="X37" s="1132">
        <v>78758</v>
      </c>
      <c r="Y37" s="1132">
        <v>771784</v>
      </c>
      <c r="Z37" s="1132">
        <v>90350</v>
      </c>
      <c r="AA37" s="1132">
        <v>389994</v>
      </c>
      <c r="AB37" s="1132">
        <v>375529</v>
      </c>
      <c r="AC37" s="1132">
        <v>850205</v>
      </c>
      <c r="AD37" s="1132">
        <v>120232</v>
      </c>
      <c r="AE37" s="1132">
        <v>406239</v>
      </c>
      <c r="AF37" s="1132">
        <v>254499</v>
      </c>
      <c r="AG37" s="1132">
        <v>144</v>
      </c>
      <c r="AH37" s="1132">
        <v>379269</v>
      </c>
      <c r="AI37" s="1132">
        <v>516522</v>
      </c>
      <c r="AJ37" s="1132">
        <v>0</v>
      </c>
      <c r="AK37" s="1132">
        <v>829140</v>
      </c>
      <c r="AL37" s="1132">
        <v>1783913</v>
      </c>
      <c r="AM37" s="1132">
        <v>0</v>
      </c>
      <c r="AN37" s="1132">
        <v>92813</v>
      </c>
      <c r="AO37" s="1136">
        <v>9062410</v>
      </c>
      <c r="AP37" s="1132">
        <v>0</v>
      </c>
      <c r="AQ37" s="1133">
        <v>37471554</v>
      </c>
      <c r="AR37" s="1132">
        <v>0</v>
      </c>
      <c r="AS37" s="1132">
        <v>0</v>
      </c>
      <c r="AT37" s="1132">
        <v>0</v>
      </c>
      <c r="AU37" s="1132">
        <v>0</v>
      </c>
      <c r="AV37" s="1136">
        <v>37471554</v>
      </c>
      <c r="AW37" s="1136">
        <v>46533964</v>
      </c>
      <c r="AX37" s="1134">
        <v>0</v>
      </c>
      <c r="AY37" s="1135">
        <v>37471554</v>
      </c>
      <c r="AZ37" s="1136">
        <v>46533964</v>
      </c>
      <c r="BA37" s="1136">
        <v>0</v>
      </c>
      <c r="BB37" s="1136">
        <v>37471554</v>
      </c>
      <c r="BC37" s="1136">
        <v>46533964</v>
      </c>
      <c r="BE37" s="1174">
        <f t="shared" si="0"/>
        <v>1.4422559986963932E-2</v>
      </c>
    </row>
    <row r="38" spans="2:57">
      <c r="B38" s="164">
        <v>32</v>
      </c>
      <c r="C38" s="132" t="s">
        <v>65</v>
      </c>
      <c r="D38" s="1132">
        <v>2963776</v>
      </c>
      <c r="E38" s="1132">
        <v>863944</v>
      </c>
      <c r="F38" s="1132">
        <v>864298</v>
      </c>
      <c r="G38" s="1186">
        <f>図8!G36</f>
        <v>236154.69367653225</v>
      </c>
      <c r="H38" s="1186">
        <f>図8!H36</f>
        <v>544.61794871794871</v>
      </c>
      <c r="I38" s="1186">
        <f>図8!I36</f>
        <v>3983.6883747497882</v>
      </c>
      <c r="J38" s="1133">
        <v>610847</v>
      </c>
      <c r="K38" s="1132">
        <v>14545449</v>
      </c>
      <c r="L38" s="1132">
        <v>839819</v>
      </c>
      <c r="M38" s="1132">
        <v>3659508</v>
      </c>
      <c r="N38" s="1132">
        <v>3438115</v>
      </c>
      <c r="O38" s="1132">
        <v>345058</v>
      </c>
      <c r="P38" s="1132">
        <v>3496592</v>
      </c>
      <c r="Q38" s="1132">
        <v>1373855</v>
      </c>
      <c r="R38" s="1132">
        <v>496713</v>
      </c>
      <c r="S38" s="1132">
        <v>4675523</v>
      </c>
      <c r="T38" s="1132">
        <v>9554066</v>
      </c>
      <c r="U38" s="1132">
        <v>25239190</v>
      </c>
      <c r="V38" s="1132">
        <v>15440190</v>
      </c>
      <c r="W38" s="1132">
        <v>2112258</v>
      </c>
      <c r="X38" s="1132">
        <v>3793212</v>
      </c>
      <c r="Y38" s="1132">
        <v>53822511</v>
      </c>
      <c r="Z38" s="1132">
        <v>4629453</v>
      </c>
      <c r="AA38" s="1132">
        <v>5154607</v>
      </c>
      <c r="AB38" s="1132">
        <v>40571407</v>
      </c>
      <c r="AC38" s="1132">
        <v>33412349</v>
      </c>
      <c r="AD38" s="1132">
        <v>9025353</v>
      </c>
      <c r="AE38" s="1132">
        <v>54816150</v>
      </c>
      <c r="AF38" s="1132">
        <v>24742739</v>
      </c>
      <c r="AG38" s="1132">
        <v>13085528</v>
      </c>
      <c r="AH38" s="1132">
        <v>16166820</v>
      </c>
      <c r="AI38" s="1132">
        <v>26212624</v>
      </c>
      <c r="AJ38" s="1132">
        <v>3441159</v>
      </c>
      <c r="AK38" s="1132">
        <v>37788679</v>
      </c>
      <c r="AL38" s="1132">
        <v>14366639</v>
      </c>
      <c r="AM38" s="1132">
        <v>0</v>
      </c>
      <c r="AN38" s="1132">
        <v>1451945</v>
      </c>
      <c r="AO38" s="1136">
        <v>433241059</v>
      </c>
      <c r="AP38" s="1132">
        <v>611496</v>
      </c>
      <c r="AQ38" s="1133">
        <v>52310364</v>
      </c>
      <c r="AR38" s="1132">
        <v>0</v>
      </c>
      <c r="AS38" s="1132">
        <v>10255906</v>
      </c>
      <c r="AT38" s="1132">
        <v>11101222</v>
      </c>
      <c r="AU38" s="1132">
        <v>0</v>
      </c>
      <c r="AV38" s="1136">
        <v>74278988</v>
      </c>
      <c r="AW38" s="1136">
        <v>507520047</v>
      </c>
      <c r="AX38" s="1134">
        <v>6948484</v>
      </c>
      <c r="AY38" s="1135">
        <v>81227472</v>
      </c>
      <c r="AZ38" s="1136">
        <v>514468531</v>
      </c>
      <c r="BA38" s="1136">
        <v>-67063077</v>
      </c>
      <c r="BB38" s="1136">
        <v>14164395</v>
      </c>
      <c r="BC38" s="1136">
        <v>447405454</v>
      </c>
      <c r="BE38" s="1174">
        <f t="shared" si="0"/>
        <v>2.013392246101986E-2</v>
      </c>
    </row>
    <row r="39" spans="2:57">
      <c r="B39" s="164">
        <v>33</v>
      </c>
      <c r="C39" s="132" t="s">
        <v>66</v>
      </c>
      <c r="D39" s="1132">
        <v>38907</v>
      </c>
      <c r="E39" s="1132">
        <v>0</v>
      </c>
      <c r="F39" s="1132">
        <v>15213</v>
      </c>
      <c r="G39" s="1186">
        <f>図8!G37</f>
        <v>42019</v>
      </c>
      <c r="H39" s="1186">
        <f>図8!H37</f>
        <v>0</v>
      </c>
      <c r="I39" s="1186">
        <f>図8!I37</f>
        <v>0</v>
      </c>
      <c r="J39" s="1133">
        <v>2779</v>
      </c>
      <c r="K39" s="1132">
        <v>52885</v>
      </c>
      <c r="L39" s="1132">
        <v>4966</v>
      </c>
      <c r="M39" s="1132">
        <v>20346</v>
      </c>
      <c r="N39" s="1132">
        <v>8228</v>
      </c>
      <c r="O39" s="1132">
        <v>1184</v>
      </c>
      <c r="P39" s="1132">
        <v>10107</v>
      </c>
      <c r="Q39" s="1132">
        <v>7374</v>
      </c>
      <c r="R39" s="1132">
        <v>2757</v>
      </c>
      <c r="S39" s="1132">
        <v>18652</v>
      </c>
      <c r="T39" s="1132">
        <v>34079</v>
      </c>
      <c r="U39" s="1132">
        <v>102026</v>
      </c>
      <c r="V39" s="1132">
        <v>52398</v>
      </c>
      <c r="W39" s="1132">
        <v>8517</v>
      </c>
      <c r="X39" s="1132">
        <v>15198</v>
      </c>
      <c r="Y39" s="1132">
        <v>339579</v>
      </c>
      <c r="Z39" s="1132">
        <v>11422</v>
      </c>
      <c r="AA39" s="1132">
        <v>11562</v>
      </c>
      <c r="AB39" s="1132">
        <v>649018</v>
      </c>
      <c r="AC39" s="1132">
        <v>73864</v>
      </c>
      <c r="AD39" s="1132">
        <v>360656</v>
      </c>
      <c r="AE39" s="1132">
        <v>179775</v>
      </c>
      <c r="AF39" s="1132">
        <v>2347880</v>
      </c>
      <c r="AG39" s="1132">
        <v>104177</v>
      </c>
      <c r="AH39" s="1132">
        <v>321318</v>
      </c>
      <c r="AI39" s="1132">
        <v>8063752</v>
      </c>
      <c r="AJ39" s="1132">
        <v>158808</v>
      </c>
      <c r="AK39" s="1132">
        <v>499399</v>
      </c>
      <c r="AL39" s="1132">
        <v>4956600</v>
      </c>
      <c r="AM39" s="1132">
        <v>0</v>
      </c>
      <c r="AN39" s="1132">
        <v>118478</v>
      </c>
      <c r="AO39" s="1136">
        <v>18633923</v>
      </c>
      <c r="AP39" s="1132">
        <v>85693483</v>
      </c>
      <c r="AQ39" s="1133">
        <v>370369153</v>
      </c>
      <c r="AR39" s="1132">
        <v>0</v>
      </c>
      <c r="AS39" s="1132">
        <v>0</v>
      </c>
      <c r="AT39" s="1132">
        <v>0</v>
      </c>
      <c r="AU39" s="1132">
        <v>0</v>
      </c>
      <c r="AV39" s="1136">
        <v>456062636</v>
      </c>
      <c r="AW39" s="1136">
        <v>474696559</v>
      </c>
      <c r="AX39" s="1134">
        <v>61393690</v>
      </c>
      <c r="AY39" s="1135">
        <v>517456326</v>
      </c>
      <c r="AZ39" s="1136">
        <v>536090249</v>
      </c>
      <c r="BA39" s="1136">
        <v>-76715375</v>
      </c>
      <c r="BB39" s="1136">
        <v>440740951</v>
      </c>
      <c r="BC39" s="1136">
        <v>459374874</v>
      </c>
      <c r="BE39" s="1174">
        <f t="shared" si="0"/>
        <v>0.14255270348444909</v>
      </c>
    </row>
    <row r="40" spans="2:57">
      <c r="B40" s="164">
        <v>34</v>
      </c>
      <c r="C40" s="132" t="s">
        <v>7</v>
      </c>
      <c r="D40" s="1132">
        <v>44445</v>
      </c>
      <c r="E40" s="1132">
        <v>24812</v>
      </c>
      <c r="F40" s="1132">
        <v>58636</v>
      </c>
      <c r="G40" s="1186">
        <f>図8!G38</f>
        <v>34065</v>
      </c>
      <c r="H40" s="1186">
        <f>図8!H38</f>
        <v>0</v>
      </c>
      <c r="I40" s="1186">
        <f>図8!I38</f>
        <v>0</v>
      </c>
      <c r="J40" s="1133">
        <v>17044</v>
      </c>
      <c r="K40" s="1132">
        <v>228369</v>
      </c>
      <c r="L40" s="1132">
        <v>27019</v>
      </c>
      <c r="M40" s="1132">
        <v>81587</v>
      </c>
      <c r="N40" s="1132">
        <v>29177</v>
      </c>
      <c r="O40" s="1132">
        <v>1809</v>
      </c>
      <c r="P40" s="1132">
        <v>54312</v>
      </c>
      <c r="Q40" s="1132">
        <v>26867</v>
      </c>
      <c r="R40" s="1132">
        <v>8031</v>
      </c>
      <c r="S40" s="1132">
        <v>150097</v>
      </c>
      <c r="T40" s="1132">
        <v>303110</v>
      </c>
      <c r="U40" s="1132">
        <v>760052</v>
      </c>
      <c r="V40" s="1132">
        <v>135762</v>
      </c>
      <c r="W40" s="1132">
        <v>42267</v>
      </c>
      <c r="X40" s="1132">
        <v>85539</v>
      </c>
      <c r="Y40" s="1132">
        <v>277218</v>
      </c>
      <c r="Z40" s="1132">
        <v>33939</v>
      </c>
      <c r="AA40" s="1132">
        <v>199609</v>
      </c>
      <c r="AB40" s="1132">
        <v>2535526</v>
      </c>
      <c r="AC40" s="1132">
        <v>964768</v>
      </c>
      <c r="AD40" s="1132">
        <v>94019</v>
      </c>
      <c r="AE40" s="1132">
        <v>538496</v>
      </c>
      <c r="AF40" s="1132">
        <v>399911</v>
      </c>
      <c r="AG40" s="1132">
        <v>508948</v>
      </c>
      <c r="AH40" s="1132">
        <v>1065691</v>
      </c>
      <c r="AI40" s="1132">
        <v>1383710</v>
      </c>
      <c r="AJ40" s="1132">
        <v>190663</v>
      </c>
      <c r="AK40" s="1132">
        <v>601096</v>
      </c>
      <c r="AL40" s="1132">
        <v>838785</v>
      </c>
      <c r="AM40" s="1132">
        <v>0</v>
      </c>
      <c r="AN40" s="1132">
        <v>9705</v>
      </c>
      <c r="AO40" s="1136">
        <v>11755084</v>
      </c>
      <c r="AP40" s="1132">
        <v>0</v>
      </c>
      <c r="AQ40" s="1133">
        <v>0</v>
      </c>
      <c r="AR40" s="1132">
        <v>0</v>
      </c>
      <c r="AS40" s="1132">
        <v>0</v>
      </c>
      <c r="AT40" s="1132">
        <v>0</v>
      </c>
      <c r="AU40" s="1132">
        <v>0</v>
      </c>
      <c r="AV40" s="1136">
        <v>0</v>
      </c>
      <c r="AW40" s="1136">
        <v>11755084</v>
      </c>
      <c r="AX40" s="1134">
        <v>0</v>
      </c>
      <c r="AY40" s="1135">
        <v>0</v>
      </c>
      <c r="AZ40" s="1136">
        <v>11755084</v>
      </c>
      <c r="BA40" s="1136">
        <v>0</v>
      </c>
      <c r="BB40" s="1136">
        <v>0</v>
      </c>
      <c r="BC40" s="1136">
        <v>11755084</v>
      </c>
      <c r="BE40" s="1174">
        <f t="shared" si="0"/>
        <v>0</v>
      </c>
    </row>
    <row r="41" spans="2:57">
      <c r="B41" s="164">
        <v>35</v>
      </c>
      <c r="C41" s="132" t="s">
        <v>8</v>
      </c>
      <c r="D41" s="1132">
        <v>2547483</v>
      </c>
      <c r="E41" s="1132">
        <v>10456</v>
      </c>
      <c r="F41" s="1132">
        <v>1189437</v>
      </c>
      <c r="G41" s="1186">
        <f>図8!G39</f>
        <v>134715.98335424342</v>
      </c>
      <c r="H41" s="1186">
        <f>図8!H39</f>
        <v>0</v>
      </c>
      <c r="I41" s="1186">
        <f>図8!I39</f>
        <v>470.0166457565669</v>
      </c>
      <c r="J41" s="1133">
        <v>86760</v>
      </c>
      <c r="K41" s="1132">
        <v>3857621</v>
      </c>
      <c r="L41" s="1132">
        <v>128706</v>
      </c>
      <c r="M41" s="1132">
        <v>744737</v>
      </c>
      <c r="N41" s="1132">
        <v>110109</v>
      </c>
      <c r="O41" s="1132">
        <v>75985</v>
      </c>
      <c r="P41" s="1132">
        <v>482498</v>
      </c>
      <c r="Q41" s="1132">
        <v>330144</v>
      </c>
      <c r="R41" s="1132">
        <v>37685</v>
      </c>
      <c r="S41" s="1132">
        <v>388192</v>
      </c>
      <c r="T41" s="1132">
        <v>1271154</v>
      </c>
      <c r="U41" s="1132">
        <v>659202</v>
      </c>
      <c r="V41" s="1132">
        <v>226523</v>
      </c>
      <c r="W41" s="1132">
        <v>120333</v>
      </c>
      <c r="X41" s="1132">
        <v>541988</v>
      </c>
      <c r="Y41" s="1132">
        <v>5491134</v>
      </c>
      <c r="Z41" s="1132">
        <v>205784</v>
      </c>
      <c r="AA41" s="1132">
        <v>610511</v>
      </c>
      <c r="AB41" s="1132">
        <v>3525684</v>
      </c>
      <c r="AC41" s="1132">
        <v>1050369</v>
      </c>
      <c r="AD41" s="1132">
        <v>1679382</v>
      </c>
      <c r="AE41" s="1132">
        <v>1892970</v>
      </c>
      <c r="AF41" s="1132">
        <v>2502837</v>
      </c>
      <c r="AG41" s="1132">
        <v>21326</v>
      </c>
      <c r="AH41" s="1132">
        <v>3946602</v>
      </c>
      <c r="AI41" s="1132">
        <v>1948139</v>
      </c>
      <c r="AJ41" s="1132">
        <v>105361</v>
      </c>
      <c r="AK41" s="1132">
        <v>1735721</v>
      </c>
      <c r="AL41" s="1132">
        <v>1207655</v>
      </c>
      <c r="AM41" s="1132">
        <v>0</v>
      </c>
      <c r="AN41" s="1132">
        <v>0</v>
      </c>
      <c r="AO41" s="1136">
        <v>38867674</v>
      </c>
      <c r="AP41" s="1132">
        <v>0</v>
      </c>
      <c r="AQ41" s="1133">
        <v>233624</v>
      </c>
      <c r="AR41" s="1132">
        <v>0</v>
      </c>
      <c r="AS41" s="1132">
        <v>0</v>
      </c>
      <c r="AT41" s="1132">
        <v>0</v>
      </c>
      <c r="AU41" s="1132">
        <v>0</v>
      </c>
      <c r="AV41" s="1136">
        <v>233624</v>
      </c>
      <c r="AW41" s="1136">
        <v>39101298</v>
      </c>
      <c r="AX41" s="1134">
        <v>998400</v>
      </c>
      <c r="AY41" s="1135">
        <v>1232024</v>
      </c>
      <c r="AZ41" s="1136">
        <v>40099698</v>
      </c>
      <c r="BA41" s="1136">
        <v>-5684694</v>
      </c>
      <c r="BB41" s="1136">
        <v>-4452670</v>
      </c>
      <c r="BC41" s="1136">
        <v>34415004</v>
      </c>
      <c r="BE41" s="1176">
        <f t="shared" si="0"/>
        <v>8.9920374116175206E-5</v>
      </c>
    </row>
    <row r="42" spans="2:57">
      <c r="B42" s="165">
        <v>36</v>
      </c>
      <c r="C42" s="166" t="s">
        <v>9</v>
      </c>
      <c r="D42" s="1177">
        <v>58485265</v>
      </c>
      <c r="E42" s="1177">
        <v>95158229</v>
      </c>
      <c r="F42" s="1177">
        <v>13972931</v>
      </c>
      <c r="G42" s="1187">
        <f>SUM(G5:G41)</f>
        <v>13689357.443726866</v>
      </c>
      <c r="H42" s="1187">
        <f>SUM(H5:H41)</f>
        <v>23631.595534465534</v>
      </c>
      <c r="I42" s="1187">
        <f>SUM(I5:I41)</f>
        <v>21628.96073866728</v>
      </c>
      <c r="J42" s="1178">
        <v>7998996</v>
      </c>
      <c r="K42" s="1177">
        <v>309239477</v>
      </c>
      <c r="L42" s="1177">
        <v>15832395</v>
      </c>
      <c r="M42" s="1177">
        <v>85235783</v>
      </c>
      <c r="N42" s="1177">
        <v>33787863</v>
      </c>
      <c r="O42" s="1177">
        <v>4799020</v>
      </c>
      <c r="P42" s="1177">
        <v>37760915</v>
      </c>
      <c r="Q42" s="1177">
        <v>42619080</v>
      </c>
      <c r="R42" s="1177">
        <v>13206937</v>
      </c>
      <c r="S42" s="1177">
        <v>70876230</v>
      </c>
      <c r="T42" s="1177">
        <v>158542545</v>
      </c>
      <c r="U42" s="1177">
        <v>385268031</v>
      </c>
      <c r="V42" s="1177">
        <v>385332172</v>
      </c>
      <c r="W42" s="1177">
        <v>34456905</v>
      </c>
      <c r="X42" s="1177">
        <v>65504933</v>
      </c>
      <c r="Y42" s="1177">
        <v>357568606</v>
      </c>
      <c r="Z42" s="1177">
        <v>31374783</v>
      </c>
      <c r="AA42" s="1177">
        <v>28210756</v>
      </c>
      <c r="AB42" s="1177">
        <v>215480136</v>
      </c>
      <c r="AC42" s="1177">
        <v>100098458</v>
      </c>
      <c r="AD42" s="1177">
        <v>79469538</v>
      </c>
      <c r="AE42" s="1177">
        <v>190432736</v>
      </c>
      <c r="AF42" s="1177">
        <v>88543413</v>
      </c>
      <c r="AG42" s="1177">
        <v>54976890</v>
      </c>
      <c r="AH42" s="1177">
        <v>76627282</v>
      </c>
      <c r="AI42" s="1177">
        <v>213842695</v>
      </c>
      <c r="AJ42" s="1177">
        <v>16712316</v>
      </c>
      <c r="AK42" s="1177">
        <v>175435929</v>
      </c>
      <c r="AL42" s="1177">
        <v>188965118</v>
      </c>
      <c r="AM42" s="1177">
        <v>11755084</v>
      </c>
      <c r="AN42" s="1177">
        <v>39938892</v>
      </c>
      <c r="AO42" s="1179">
        <v>3701244957</v>
      </c>
      <c r="AP42" s="1177">
        <v>133520110</v>
      </c>
      <c r="AQ42" s="1178">
        <v>2598120863</v>
      </c>
      <c r="AR42" s="1177">
        <v>1061535473</v>
      </c>
      <c r="AS42" s="1177">
        <v>359223585</v>
      </c>
      <c r="AT42" s="1177">
        <v>700938657</v>
      </c>
      <c r="AU42" s="1177">
        <v>41783148</v>
      </c>
      <c r="AV42" s="1179">
        <v>4895121836</v>
      </c>
      <c r="AW42" s="1179">
        <v>8596366793</v>
      </c>
      <c r="AX42" s="1180">
        <v>2687585540</v>
      </c>
      <c r="AY42" s="1181">
        <v>7582707376</v>
      </c>
      <c r="AZ42" s="1179">
        <v>11283952333</v>
      </c>
      <c r="BA42" s="1179">
        <v>-2934549555</v>
      </c>
      <c r="BB42" s="1179">
        <v>4648157821</v>
      </c>
      <c r="BC42" s="1179">
        <v>8349402778</v>
      </c>
      <c r="BE42" s="1182">
        <f t="shared" si="0"/>
        <v>1</v>
      </c>
    </row>
    <row r="43" spans="2:57">
      <c r="B43" s="164">
        <v>37</v>
      </c>
      <c r="C43" s="132" t="s">
        <v>10</v>
      </c>
      <c r="D43" s="1132">
        <v>203359</v>
      </c>
      <c r="E43" s="1132">
        <v>0</v>
      </c>
      <c r="F43" s="1132">
        <v>316754</v>
      </c>
      <c r="G43" s="1186">
        <f>図8!G41</f>
        <v>989525.877263829</v>
      </c>
      <c r="H43" s="1186">
        <f>図8!H41</f>
        <v>0</v>
      </c>
      <c r="I43" s="1186">
        <f>図8!I41</f>
        <v>2872.1227361710162</v>
      </c>
      <c r="J43" s="1133">
        <v>873794</v>
      </c>
      <c r="K43" s="1132">
        <v>4724371</v>
      </c>
      <c r="L43" s="1132">
        <v>519251</v>
      </c>
      <c r="M43" s="1132">
        <v>1966815</v>
      </c>
      <c r="N43" s="1132">
        <v>1274740</v>
      </c>
      <c r="O43" s="1132">
        <v>158530</v>
      </c>
      <c r="P43" s="1132">
        <v>1228521</v>
      </c>
      <c r="Q43" s="1132">
        <v>797614</v>
      </c>
      <c r="R43" s="1132">
        <v>187572</v>
      </c>
      <c r="S43" s="1132">
        <v>2439216</v>
      </c>
      <c r="T43" s="1132">
        <v>4561357</v>
      </c>
      <c r="U43" s="1132">
        <v>10683868</v>
      </c>
      <c r="V43" s="1132">
        <v>3186239</v>
      </c>
      <c r="W43" s="1132">
        <v>672072</v>
      </c>
      <c r="X43" s="1132">
        <v>2545805</v>
      </c>
      <c r="Y43" s="1132">
        <v>10215124</v>
      </c>
      <c r="Z43" s="1132">
        <v>2582651</v>
      </c>
      <c r="AA43" s="1132">
        <v>2906575</v>
      </c>
      <c r="AB43" s="1132">
        <v>14168344</v>
      </c>
      <c r="AC43" s="1132">
        <v>10412422</v>
      </c>
      <c r="AD43" s="1132">
        <v>1081309</v>
      </c>
      <c r="AE43" s="1132">
        <v>6661680</v>
      </c>
      <c r="AF43" s="1132">
        <v>11115138</v>
      </c>
      <c r="AG43" s="1132">
        <v>5078197</v>
      </c>
      <c r="AH43" s="1132">
        <v>3409156</v>
      </c>
      <c r="AI43" s="1132">
        <v>7346278</v>
      </c>
      <c r="AJ43" s="1132">
        <v>1440890</v>
      </c>
      <c r="AK43" s="1132">
        <v>9142308</v>
      </c>
      <c r="AL43" s="1132">
        <v>10474022</v>
      </c>
      <c r="AM43" s="1132">
        <v>0</v>
      </c>
      <c r="AN43" s="1132">
        <v>153740</v>
      </c>
      <c r="AO43" s="1136">
        <v>133520110</v>
      </c>
      <c r="AP43" s="1127"/>
      <c r="AQ43" s="1127"/>
      <c r="AR43" s="1127"/>
      <c r="AS43" s="1127"/>
      <c r="AT43" s="1127"/>
      <c r="AU43" s="1127"/>
      <c r="AV43" s="1127"/>
      <c r="AW43" s="1127"/>
      <c r="AX43" s="1127"/>
      <c r="AY43" s="1127"/>
      <c r="AZ43" s="1127"/>
      <c r="BA43" s="1127"/>
      <c r="BB43" s="1127"/>
      <c r="BC43" s="1154"/>
    </row>
    <row r="44" spans="2:57">
      <c r="B44" s="164">
        <v>38</v>
      </c>
      <c r="C44" s="132" t="s">
        <v>24</v>
      </c>
      <c r="D44" s="1132">
        <v>20963743</v>
      </c>
      <c r="E44" s="1132">
        <v>9650547</v>
      </c>
      <c r="F44" s="1132">
        <v>7922707</v>
      </c>
      <c r="G44" s="1186">
        <f>図8!G42</f>
        <v>9601885.4944291227</v>
      </c>
      <c r="H44" s="1186">
        <f>図8!H42</f>
        <v>0</v>
      </c>
      <c r="I44" s="1186">
        <f>図8!I42</f>
        <v>16791.505570877333</v>
      </c>
      <c r="J44" s="1133">
        <v>3570970</v>
      </c>
      <c r="K44" s="1132">
        <v>51776242</v>
      </c>
      <c r="L44" s="1132">
        <v>13361566</v>
      </c>
      <c r="M44" s="1132">
        <v>19401622</v>
      </c>
      <c r="N44" s="1132">
        <v>5282746</v>
      </c>
      <c r="O44" s="1132">
        <v>728166</v>
      </c>
      <c r="P44" s="1132">
        <v>13865311</v>
      </c>
      <c r="Q44" s="1132">
        <v>13571675</v>
      </c>
      <c r="R44" s="1132">
        <v>5942447</v>
      </c>
      <c r="S44" s="1132">
        <v>33217645</v>
      </c>
      <c r="T44" s="1132">
        <v>67863912</v>
      </c>
      <c r="U44" s="1132">
        <v>108434126</v>
      </c>
      <c r="V44" s="1132">
        <v>24727396</v>
      </c>
      <c r="W44" s="1132">
        <v>8950060</v>
      </c>
      <c r="X44" s="1132">
        <v>34972002</v>
      </c>
      <c r="Y44" s="1132">
        <v>226597438</v>
      </c>
      <c r="Z44" s="1132">
        <v>10069919</v>
      </c>
      <c r="AA44" s="1132">
        <v>20485927</v>
      </c>
      <c r="AB44" s="1132">
        <v>288420677</v>
      </c>
      <c r="AC44" s="1132">
        <v>93575808</v>
      </c>
      <c r="AD44" s="1132">
        <v>13808119</v>
      </c>
      <c r="AE44" s="1132">
        <v>106130364</v>
      </c>
      <c r="AF44" s="1132">
        <v>52960456</v>
      </c>
      <c r="AG44" s="1132">
        <v>189649887</v>
      </c>
      <c r="AH44" s="1132">
        <v>258860229</v>
      </c>
      <c r="AI44" s="1132">
        <v>244872032</v>
      </c>
      <c r="AJ44" s="1132">
        <v>23153635</v>
      </c>
      <c r="AK44" s="1132">
        <v>135088111</v>
      </c>
      <c r="AL44" s="1132">
        <v>110828259</v>
      </c>
      <c r="AM44" s="1132">
        <v>0</v>
      </c>
      <c r="AN44" s="1132">
        <v>925966</v>
      </c>
      <c r="AO44" s="1136">
        <v>2229248387</v>
      </c>
      <c r="AP44" s="1132"/>
      <c r="AQ44" s="1132"/>
      <c r="AR44" s="1132"/>
      <c r="AS44" s="1132"/>
      <c r="AT44" s="1132"/>
      <c r="AU44" s="1132"/>
      <c r="AV44" s="1132"/>
      <c r="AW44" s="1132"/>
      <c r="AX44" s="1132"/>
      <c r="AY44" s="1132"/>
      <c r="AZ44" s="1132"/>
      <c r="BA44" s="1132"/>
      <c r="BB44" s="1132"/>
      <c r="BC44" s="1155"/>
    </row>
    <row r="45" spans="2:57">
      <c r="B45" s="164">
        <v>39</v>
      </c>
      <c r="C45" s="132" t="s">
        <v>25</v>
      </c>
      <c r="D45" s="1132">
        <v>45429984</v>
      </c>
      <c r="E45" s="1132">
        <v>11846471</v>
      </c>
      <c r="F45" s="1132">
        <v>30043353</v>
      </c>
      <c r="G45" s="1186">
        <f>図8!G43</f>
        <v>11787593.848146128</v>
      </c>
      <c r="H45" s="1186">
        <f>図8!H43</f>
        <v>18674.890706512739</v>
      </c>
      <c r="I45" s="1186">
        <f>図8!I43</f>
        <v>13249.261147359211</v>
      </c>
      <c r="J45" s="1133">
        <v>373413</v>
      </c>
      <c r="K45" s="1132">
        <v>44501796</v>
      </c>
      <c r="L45" s="1132">
        <v>1265653</v>
      </c>
      <c r="M45" s="1132">
        <v>8203335</v>
      </c>
      <c r="N45" s="1132">
        <v>4223043</v>
      </c>
      <c r="O45" s="1132">
        <v>522545</v>
      </c>
      <c r="P45" s="1132">
        <v>5481973</v>
      </c>
      <c r="Q45" s="1132">
        <v>8460744</v>
      </c>
      <c r="R45" s="1132">
        <v>646736</v>
      </c>
      <c r="S45" s="1132">
        <v>2808023</v>
      </c>
      <c r="T45" s="1132">
        <v>12761471</v>
      </c>
      <c r="U45" s="1132">
        <v>9556843</v>
      </c>
      <c r="V45" s="1132">
        <v>5166337</v>
      </c>
      <c r="W45" s="1132">
        <v>1535905</v>
      </c>
      <c r="X45" s="1132">
        <v>7103457</v>
      </c>
      <c r="Y45" s="1132">
        <v>12835414</v>
      </c>
      <c r="Z45" s="1132">
        <v>32961395</v>
      </c>
      <c r="AA45" s="1132">
        <v>16396699</v>
      </c>
      <c r="AB45" s="1132">
        <v>74695822</v>
      </c>
      <c r="AC45" s="1132">
        <v>114527410</v>
      </c>
      <c r="AD45" s="1132">
        <v>332622830</v>
      </c>
      <c r="AE45" s="1132">
        <v>36447980</v>
      </c>
      <c r="AF45" s="1132">
        <v>29331853</v>
      </c>
      <c r="AG45" s="1132">
        <v>0</v>
      </c>
      <c r="AH45" s="1132">
        <v>1264587</v>
      </c>
      <c r="AI45" s="1132">
        <v>34479750</v>
      </c>
      <c r="AJ45" s="1132">
        <v>617791</v>
      </c>
      <c r="AK45" s="1132">
        <v>53241176</v>
      </c>
      <c r="AL45" s="1132">
        <v>83034378</v>
      </c>
      <c r="AM45" s="1132">
        <v>0</v>
      </c>
      <c r="AN45" s="1132">
        <v>-10763531</v>
      </c>
      <c r="AO45" s="1136">
        <v>1023444154</v>
      </c>
      <c r="AP45" s="1132"/>
      <c r="AQ45" s="1132"/>
      <c r="AR45" s="1132"/>
      <c r="AS45" s="1132"/>
      <c r="AT45" s="1132"/>
      <c r="AU45" s="1132"/>
      <c r="AV45" s="1132"/>
      <c r="AW45" s="1132"/>
      <c r="AX45" s="1132"/>
      <c r="AY45" s="1132"/>
      <c r="AZ45" s="1132"/>
      <c r="BA45" s="1132"/>
      <c r="BB45" s="1132"/>
      <c r="BC45" s="1155"/>
    </row>
    <row r="46" spans="2:57">
      <c r="B46" s="164">
        <v>40</v>
      </c>
      <c r="C46" s="132" t="s">
        <v>26</v>
      </c>
      <c r="D46" s="1132">
        <v>31605970</v>
      </c>
      <c r="E46" s="1132">
        <v>9151952</v>
      </c>
      <c r="F46" s="1132">
        <v>2015759</v>
      </c>
      <c r="G46" s="1186">
        <f>図8!G44</f>
        <v>3735024.7724926709</v>
      </c>
      <c r="H46" s="1186">
        <f>図8!H44</f>
        <v>4384.5992336524869</v>
      </c>
      <c r="I46" s="1186">
        <f>図8!I44</f>
        <v>8714.6282736766752</v>
      </c>
      <c r="J46" s="1133">
        <v>819491</v>
      </c>
      <c r="K46" s="1132">
        <v>21806503</v>
      </c>
      <c r="L46" s="1132">
        <v>1717295</v>
      </c>
      <c r="M46" s="1132">
        <v>4502709</v>
      </c>
      <c r="N46" s="1132">
        <v>3289113</v>
      </c>
      <c r="O46" s="1132">
        <v>391026</v>
      </c>
      <c r="P46" s="1132">
        <v>5873039</v>
      </c>
      <c r="Q46" s="1132">
        <v>7331251</v>
      </c>
      <c r="R46" s="1132">
        <v>1387589</v>
      </c>
      <c r="S46" s="1132">
        <v>5232680</v>
      </c>
      <c r="T46" s="1132">
        <v>15742584</v>
      </c>
      <c r="U46" s="1132">
        <v>26810791</v>
      </c>
      <c r="V46" s="1132">
        <v>6077415</v>
      </c>
      <c r="W46" s="1132">
        <v>2240247</v>
      </c>
      <c r="X46" s="1132">
        <v>6396340</v>
      </c>
      <c r="Y46" s="1132">
        <v>54667622</v>
      </c>
      <c r="Z46" s="1132">
        <v>19185435</v>
      </c>
      <c r="AA46" s="1132">
        <v>62522121</v>
      </c>
      <c r="AB46" s="1132">
        <v>46569119</v>
      </c>
      <c r="AC46" s="1132">
        <v>23767553</v>
      </c>
      <c r="AD46" s="1132">
        <v>186073321</v>
      </c>
      <c r="AE46" s="1132">
        <v>28918936</v>
      </c>
      <c r="AF46" s="1132">
        <v>36818687</v>
      </c>
      <c r="AG46" s="1132">
        <v>151120632</v>
      </c>
      <c r="AH46" s="1132">
        <v>34786654</v>
      </c>
      <c r="AI46" s="1132">
        <v>42307397</v>
      </c>
      <c r="AJ46" s="1132">
        <v>4559684</v>
      </c>
      <c r="AK46" s="1132">
        <v>63132048</v>
      </c>
      <c r="AL46" s="1132">
        <v>45405187</v>
      </c>
      <c r="AM46" s="1132">
        <v>0</v>
      </c>
      <c r="AN46" s="1132">
        <v>3777706</v>
      </c>
      <c r="AO46" s="1136">
        <v>959751980</v>
      </c>
      <c r="AP46" s="1132"/>
      <c r="AQ46" s="1132"/>
      <c r="AR46" s="1132"/>
      <c r="AS46" s="1132"/>
      <c r="AT46" s="1132"/>
      <c r="AU46" s="1132"/>
      <c r="AV46" s="1132"/>
      <c r="AW46" s="1132"/>
      <c r="AX46" s="1132"/>
      <c r="AY46" s="1132"/>
      <c r="AZ46" s="1132"/>
      <c r="BA46" s="1132"/>
      <c r="BB46" s="1132"/>
      <c r="BC46" s="1155"/>
    </row>
    <row r="47" spans="2:57">
      <c r="B47" s="164">
        <v>41</v>
      </c>
      <c r="C47" s="132" t="s">
        <v>29</v>
      </c>
      <c r="D47" s="1132">
        <v>8067316</v>
      </c>
      <c r="E47" s="1132">
        <v>2586076</v>
      </c>
      <c r="F47" s="1132">
        <v>607072</v>
      </c>
      <c r="G47" s="1186">
        <f>図8!G45</f>
        <v>1040362.5639413823</v>
      </c>
      <c r="H47" s="1186">
        <f>図8!H45</f>
        <v>1218.9145253692377</v>
      </c>
      <c r="I47" s="1186">
        <f>図8!I45</f>
        <v>393.52153324848132</v>
      </c>
      <c r="J47" s="1133">
        <v>908565</v>
      </c>
      <c r="K47" s="1132">
        <v>100856113</v>
      </c>
      <c r="L47" s="1132">
        <v>1779107</v>
      </c>
      <c r="M47" s="1132">
        <v>2993875</v>
      </c>
      <c r="N47" s="1132">
        <v>1038544</v>
      </c>
      <c r="O47" s="1132">
        <v>135061</v>
      </c>
      <c r="P47" s="1132">
        <v>3283652</v>
      </c>
      <c r="Q47" s="1132">
        <v>2397161</v>
      </c>
      <c r="R47" s="1132">
        <v>1118870</v>
      </c>
      <c r="S47" s="1132">
        <v>3964969</v>
      </c>
      <c r="T47" s="1132">
        <v>4867698</v>
      </c>
      <c r="U47" s="1132">
        <v>9822566</v>
      </c>
      <c r="V47" s="1132">
        <v>3285021</v>
      </c>
      <c r="W47" s="1132">
        <v>724157</v>
      </c>
      <c r="X47" s="1132">
        <v>4168543</v>
      </c>
      <c r="Y47" s="1132">
        <v>21649394</v>
      </c>
      <c r="Z47" s="1132">
        <v>8141341</v>
      </c>
      <c r="AA47" s="1132">
        <v>3029379</v>
      </c>
      <c r="AB47" s="1132">
        <v>48087733</v>
      </c>
      <c r="AC47" s="1132">
        <v>7446822</v>
      </c>
      <c r="AD47" s="1132">
        <v>30730890</v>
      </c>
      <c r="AE47" s="1132">
        <v>14251308</v>
      </c>
      <c r="AF47" s="1132">
        <v>7004832</v>
      </c>
      <c r="AG47" s="1132">
        <v>99396</v>
      </c>
      <c r="AH47" s="1132">
        <v>1886159</v>
      </c>
      <c r="AI47" s="1132">
        <v>7520196</v>
      </c>
      <c r="AJ47" s="1132">
        <v>1323540</v>
      </c>
      <c r="AK47" s="1132">
        <v>11684117</v>
      </c>
      <c r="AL47" s="1132">
        <v>20708371</v>
      </c>
      <c r="AM47" s="1132">
        <v>0</v>
      </c>
      <c r="AN47" s="1132">
        <v>387600</v>
      </c>
      <c r="AO47" s="1136">
        <v>337597419</v>
      </c>
      <c r="AP47" s="1132"/>
      <c r="AQ47" s="1132"/>
      <c r="AR47" s="1132"/>
      <c r="AS47" s="1132"/>
      <c r="AT47" s="1132"/>
      <c r="AU47" s="1132"/>
      <c r="AV47" s="1132"/>
      <c r="AW47" s="1132"/>
      <c r="AX47" s="1132"/>
      <c r="AY47" s="1132"/>
      <c r="AZ47" s="1132"/>
      <c r="BA47" s="1132"/>
      <c r="BB47" s="1132"/>
      <c r="BC47" s="1155"/>
    </row>
    <row r="48" spans="2:57">
      <c r="B48" s="164">
        <v>42</v>
      </c>
      <c r="C48" s="132" t="s">
        <v>30</v>
      </c>
      <c r="D48" s="1132">
        <v>-2965158</v>
      </c>
      <c r="E48" s="1132">
        <v>-3855762</v>
      </c>
      <c r="F48" s="1132">
        <v>-1644943</v>
      </c>
      <c r="G48" s="1186">
        <f>図8!G46</f>
        <v>0</v>
      </c>
      <c r="H48" s="1186">
        <f>図8!H46</f>
        <v>0</v>
      </c>
      <c r="I48" s="1186">
        <f>図8!I46</f>
        <v>0</v>
      </c>
      <c r="J48" s="1133">
        <v>0</v>
      </c>
      <c r="K48" s="1132">
        <v>-2216224</v>
      </c>
      <c r="L48" s="1132">
        <v>-5737</v>
      </c>
      <c r="M48" s="1132">
        <v>-11269</v>
      </c>
      <c r="N48" s="1132">
        <v>-1689</v>
      </c>
      <c r="O48" s="1132">
        <v>-158</v>
      </c>
      <c r="P48" s="1132">
        <v>-4531</v>
      </c>
      <c r="Q48" s="1132">
        <v>-6025</v>
      </c>
      <c r="R48" s="1132">
        <v>-2221</v>
      </c>
      <c r="S48" s="1132">
        <v>-10083</v>
      </c>
      <c r="T48" s="1132">
        <v>-19727</v>
      </c>
      <c r="U48" s="1132">
        <v>-37205</v>
      </c>
      <c r="V48" s="1132">
        <v>-7790</v>
      </c>
      <c r="W48" s="1132">
        <v>-3016</v>
      </c>
      <c r="X48" s="1132">
        <v>-13032</v>
      </c>
      <c r="Y48" s="1132">
        <v>-56810</v>
      </c>
      <c r="Z48" s="1132">
        <v>-394462</v>
      </c>
      <c r="AA48" s="1132">
        <v>-1506438</v>
      </c>
      <c r="AB48" s="1132">
        <v>-205671</v>
      </c>
      <c r="AC48" s="1132">
        <v>-1936523</v>
      </c>
      <c r="AD48" s="1132">
        <v>-156145</v>
      </c>
      <c r="AE48" s="1132">
        <v>-1455055</v>
      </c>
      <c r="AF48" s="1132">
        <v>-28754</v>
      </c>
      <c r="AG48" s="1132">
        <v>0</v>
      </c>
      <c r="AH48" s="1132">
        <v>-40510</v>
      </c>
      <c r="AI48" s="1132">
        <v>-17181334</v>
      </c>
      <c r="AJ48" s="1132">
        <v>-1273892</v>
      </c>
      <c r="AK48" s="1132">
        <v>-318235</v>
      </c>
      <c r="AL48" s="1132">
        <v>-40461</v>
      </c>
      <c r="AM48" s="1132">
        <v>0</v>
      </c>
      <c r="AN48" s="1132">
        <v>-5369</v>
      </c>
      <c r="AO48" s="1136">
        <v>-35404229</v>
      </c>
      <c r="AP48" s="1132"/>
      <c r="AQ48" s="1132"/>
      <c r="AR48" s="1132"/>
      <c r="AS48" s="1132"/>
      <c r="AT48" s="1132"/>
      <c r="AU48" s="1132"/>
      <c r="AV48" s="1132"/>
      <c r="AW48" s="1132"/>
      <c r="AX48" s="1132"/>
      <c r="AY48" s="1132"/>
      <c r="AZ48" s="1132"/>
      <c r="BA48" s="1132"/>
      <c r="BB48" s="1132"/>
      <c r="BC48" s="1155"/>
    </row>
    <row r="49" spans="2:55">
      <c r="B49" s="165">
        <v>49</v>
      </c>
      <c r="C49" s="166" t="s">
        <v>27</v>
      </c>
      <c r="D49" s="1149">
        <v>103305214</v>
      </c>
      <c r="E49" s="1149">
        <v>29379284</v>
      </c>
      <c r="F49" s="1149">
        <v>39260702</v>
      </c>
      <c r="G49" s="1188">
        <v>27151880.870933473</v>
      </c>
      <c r="H49" s="1188">
        <v>26790.089805194802</v>
      </c>
      <c r="I49" s="1188">
        <v>42021.039261332713</v>
      </c>
      <c r="J49" s="1150">
        <v>6546233</v>
      </c>
      <c r="K49" s="1149">
        <v>221448801</v>
      </c>
      <c r="L49" s="1149">
        <v>18637135</v>
      </c>
      <c r="M49" s="1149">
        <v>37057087</v>
      </c>
      <c r="N49" s="1149">
        <v>15106497</v>
      </c>
      <c r="O49" s="1149">
        <v>1935170</v>
      </c>
      <c r="P49" s="1149">
        <v>29727965</v>
      </c>
      <c r="Q49" s="1149">
        <v>32552420</v>
      </c>
      <c r="R49" s="1149">
        <v>9280993</v>
      </c>
      <c r="S49" s="1149">
        <v>47652450</v>
      </c>
      <c r="T49" s="1149">
        <v>105777295</v>
      </c>
      <c r="U49" s="1149">
        <v>165270989</v>
      </c>
      <c r="V49" s="1149">
        <v>42434618</v>
      </c>
      <c r="W49" s="1149">
        <v>14119425</v>
      </c>
      <c r="X49" s="1149">
        <v>55173115</v>
      </c>
      <c r="Y49" s="1149">
        <v>325908182</v>
      </c>
      <c r="Z49" s="1149">
        <v>72546279</v>
      </c>
      <c r="AA49" s="1149">
        <v>103834263</v>
      </c>
      <c r="AB49" s="1149">
        <v>471736024</v>
      </c>
      <c r="AC49" s="1149">
        <v>247793492</v>
      </c>
      <c r="AD49" s="1149">
        <v>564160324</v>
      </c>
      <c r="AE49" s="1149">
        <v>190955213</v>
      </c>
      <c r="AF49" s="1149">
        <v>137202212</v>
      </c>
      <c r="AG49" s="1149">
        <v>345948112</v>
      </c>
      <c r="AH49" s="1149">
        <v>300166275</v>
      </c>
      <c r="AI49" s="1149">
        <v>319344319</v>
      </c>
      <c r="AJ49" s="1149">
        <v>29821648</v>
      </c>
      <c r="AK49" s="1149">
        <v>271969525</v>
      </c>
      <c r="AL49" s="1149">
        <v>270409756</v>
      </c>
      <c r="AM49" s="1149">
        <v>0</v>
      </c>
      <c r="AN49" s="1149">
        <v>-5523888</v>
      </c>
      <c r="AO49" s="1153">
        <v>4648157821</v>
      </c>
      <c r="AP49" s="1132"/>
      <c r="AQ49" s="1132"/>
      <c r="AR49" s="1132"/>
      <c r="AS49" s="1132"/>
      <c r="AT49" s="1132"/>
      <c r="AU49" s="1132"/>
      <c r="AV49" s="1132"/>
      <c r="AW49" s="1132"/>
      <c r="AX49" s="1132"/>
      <c r="AY49" s="1132"/>
      <c r="AZ49" s="1132"/>
      <c r="BA49" s="1132"/>
      <c r="BB49" s="1132"/>
      <c r="BC49" s="1155"/>
    </row>
    <row r="50" spans="2:55">
      <c r="B50" s="159">
        <v>50</v>
      </c>
      <c r="C50" s="167" t="s">
        <v>23</v>
      </c>
      <c r="D50" s="1138">
        <v>161790479</v>
      </c>
      <c r="E50" s="1138">
        <v>124537513</v>
      </c>
      <c r="F50" s="1138">
        <v>53233633</v>
      </c>
      <c r="G50" s="1189">
        <v>40843750</v>
      </c>
      <c r="H50" s="1189">
        <v>47910</v>
      </c>
      <c r="I50" s="1189">
        <v>63650</v>
      </c>
      <c r="J50" s="1139">
        <v>14545229</v>
      </c>
      <c r="K50" s="1138">
        <v>530688278</v>
      </c>
      <c r="L50" s="1138">
        <v>34469530</v>
      </c>
      <c r="M50" s="1138">
        <v>122292870</v>
      </c>
      <c r="N50" s="1138">
        <v>48894360</v>
      </c>
      <c r="O50" s="1138">
        <v>6734190</v>
      </c>
      <c r="P50" s="1138">
        <v>67488880</v>
      </c>
      <c r="Q50" s="1138">
        <v>75171500</v>
      </c>
      <c r="R50" s="1138">
        <v>22487930</v>
      </c>
      <c r="S50" s="1138">
        <v>118528680</v>
      </c>
      <c r="T50" s="1138">
        <v>264319840</v>
      </c>
      <c r="U50" s="1138">
        <v>550539020</v>
      </c>
      <c r="V50" s="1138">
        <v>427766790</v>
      </c>
      <c r="W50" s="1138">
        <v>48576330</v>
      </c>
      <c r="X50" s="1138">
        <v>120678048</v>
      </c>
      <c r="Y50" s="1138">
        <v>683476788</v>
      </c>
      <c r="Z50" s="1138">
        <v>103921062</v>
      </c>
      <c r="AA50" s="1138">
        <v>132045019</v>
      </c>
      <c r="AB50" s="1138">
        <v>687216160</v>
      </c>
      <c r="AC50" s="1138">
        <v>347891950</v>
      </c>
      <c r="AD50" s="1138">
        <v>643629862</v>
      </c>
      <c r="AE50" s="1138">
        <v>381387949</v>
      </c>
      <c r="AF50" s="1138">
        <v>225745625</v>
      </c>
      <c r="AG50" s="1138">
        <v>400925002</v>
      </c>
      <c r="AH50" s="1138">
        <v>376793557</v>
      </c>
      <c r="AI50" s="1138">
        <v>533187014</v>
      </c>
      <c r="AJ50" s="1138">
        <v>46533964</v>
      </c>
      <c r="AK50" s="1138">
        <v>447405454</v>
      </c>
      <c r="AL50" s="1138">
        <v>459374874</v>
      </c>
      <c r="AM50" s="1138">
        <v>11755084</v>
      </c>
      <c r="AN50" s="1138">
        <v>34415004</v>
      </c>
      <c r="AO50" s="1142">
        <v>8349402778</v>
      </c>
      <c r="AP50" s="1155"/>
      <c r="AQ50" s="1155"/>
      <c r="AR50" s="1155"/>
      <c r="AS50" s="1155"/>
      <c r="AT50" s="1155"/>
      <c r="AU50" s="1155"/>
      <c r="AV50" s="1155"/>
      <c r="AW50" s="1155"/>
      <c r="AX50" s="1155"/>
      <c r="AY50" s="1155"/>
      <c r="AZ50" s="1155"/>
      <c r="BA50" s="1155"/>
      <c r="BB50" s="1155"/>
      <c r="BC50" s="1155"/>
    </row>
    <row r="53" spans="2:55">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124"/>
      <c r="AI53" s="1124"/>
      <c r="AJ53" s="1124"/>
      <c r="AK53" s="1124"/>
      <c r="AL53" s="1124"/>
      <c r="AM53" s="1124"/>
      <c r="AN53" s="1124"/>
    </row>
  </sheetData>
  <phoneticPr fontId="7"/>
  <pageMargins left="0.70866141732283472" right="0.70866141732283472" top="0.74803149606299213" bottom="0.74803149606299213" header="0.31496062992125984" footer="0.31496062992125984"/>
  <pageSetup paperSize="8" scale="9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17</vt:i4>
      </vt:variant>
    </vt:vector>
  </HeadingPairs>
  <TitlesOfParts>
    <vt:vector size="47" baseType="lpstr">
      <vt:lpstr>図5</vt:lpstr>
      <vt:lpstr>図6</vt:lpstr>
      <vt:lpstr>表3</vt:lpstr>
      <vt:lpstr>図7</vt:lpstr>
      <vt:lpstr>図8</vt:lpstr>
      <vt:lpstr>図9</vt:lpstr>
      <vt:lpstr>表5</vt:lpstr>
      <vt:lpstr>図10</vt:lpstr>
      <vt:lpstr>図11</vt:lpstr>
      <vt:lpstr>図12</vt:lpstr>
      <vt:lpstr>図13</vt:lpstr>
      <vt:lpstr>図14-1</vt:lpstr>
      <vt:lpstr>図14-2</vt:lpstr>
      <vt:lpstr>表10</vt:lpstr>
      <vt:lpstr>表12</vt:lpstr>
      <vt:lpstr>図15</vt:lpstr>
      <vt:lpstr>図16</vt:lpstr>
      <vt:lpstr>表13</vt:lpstr>
      <vt:lpstr>表14</vt:lpstr>
      <vt:lpstr>図17</vt:lpstr>
      <vt:lpstr>図18</vt:lpstr>
      <vt:lpstr>図19</vt:lpstr>
      <vt:lpstr>図20</vt:lpstr>
      <vt:lpstr>図21</vt:lpstr>
      <vt:lpstr>図22</vt:lpstr>
      <vt:lpstr>表16</vt:lpstr>
      <vt:lpstr>表18</vt:lpstr>
      <vt:lpstr>図26</vt:lpstr>
      <vt:lpstr>表23</vt:lpstr>
      <vt:lpstr>表24</vt:lpstr>
      <vt:lpstr>図10!Print_Area</vt:lpstr>
      <vt:lpstr>図12!Print_Area</vt:lpstr>
      <vt:lpstr>図20!Print_Area</vt:lpstr>
      <vt:lpstr>図21!Print_Area</vt:lpstr>
      <vt:lpstr>図5!Print_Area</vt:lpstr>
      <vt:lpstr>図6!Print_Area</vt:lpstr>
      <vt:lpstr>図7!Print_Area</vt:lpstr>
      <vt:lpstr>図8!Print_Area</vt:lpstr>
      <vt:lpstr>図9!Print_Area</vt:lpstr>
      <vt:lpstr>表13!Print_Area</vt:lpstr>
      <vt:lpstr>表14!Print_Area</vt:lpstr>
      <vt:lpstr>表5!Print_Area</vt:lpstr>
      <vt:lpstr>図17!Print_Titles</vt:lpstr>
      <vt:lpstr>図18!Print_Titles</vt:lpstr>
      <vt:lpstr>図19!Print_Titles</vt:lpstr>
      <vt:lpstr>図20!Print_Titles</vt:lpstr>
      <vt:lpstr>図21!Print_Titles</vt:lpstr>
    </vt:vector>
  </TitlesOfParts>
  <Company>岩手県</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X020603</dc:creator>
  <cp:lastModifiedBy>miyako-4</cp:lastModifiedBy>
  <cp:lastPrinted>2015-01-28T13:55:55Z</cp:lastPrinted>
  <dcterms:created xsi:type="dcterms:W3CDTF">2010-01-12T06:06:21Z</dcterms:created>
  <dcterms:modified xsi:type="dcterms:W3CDTF">2015-02-22T08:31:52Z</dcterms:modified>
</cp:coreProperties>
</file>